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ästernäsbyamän\budget 2022\"/>
    </mc:Choice>
  </mc:AlternateContent>
  <xr:revisionPtr revIDLastSave="0" documentId="13_ncr:1_{CDE2763E-37A5-40AF-A47B-4539E5C4C2C2}" xr6:coauthVersionLast="47" xr6:coauthVersionMax="47" xr10:uidLastSave="{00000000-0000-0000-0000-000000000000}"/>
  <bookViews>
    <workbookView xWindow="-110" yWindow="-110" windowWidth="21820" windowHeight="14060" xr2:uid="{00000000-000D-0000-FFFF-FFFF00000000}"/>
  </bookViews>
  <sheets>
    <sheet name="Budget 2022" sheetId="2" r:id="rId1"/>
    <sheet name="Vägnät" sheetId="4" r:id="rId2"/>
    <sheet name="Vägplan2022" sheetId="6" r:id="rId3"/>
    <sheet name="arkiv Vägplan2020" sheetId="3" r:id="rId4"/>
    <sheet name="arkiv Vägplan2021" sheetId="5" r:id="rId5"/>
  </sheets>
  <definedNames>
    <definedName name="_xlnm.Print_Area" localSheetId="0">'Budget 2022'!$A$1:$Q$60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2" l="1"/>
  <c r="N8" i="2"/>
  <c r="N7" i="2"/>
  <c r="P5" i="2"/>
  <c r="P3" i="2"/>
  <c r="K48" i="2" l="1"/>
  <c r="F39" i="2"/>
  <c r="B32" i="2"/>
  <c r="E48" i="2"/>
  <c r="E39" i="2"/>
  <c r="B39" i="2"/>
  <c r="D39" i="2"/>
  <c r="D32" i="2"/>
  <c r="E32" i="2"/>
  <c r="E45" i="2"/>
  <c r="B46" i="2"/>
  <c r="D46" i="2"/>
  <c r="E46" i="2"/>
  <c r="F46" i="2"/>
  <c r="E24" i="2"/>
  <c r="E8" i="2"/>
  <c r="B25" i="2"/>
  <c r="D25" i="2"/>
  <c r="E25" i="2"/>
  <c r="F25" i="2"/>
  <c r="B24" i="2"/>
  <c r="F24" i="2"/>
  <c r="O4" i="2"/>
  <c r="O5" i="2"/>
  <c r="K28" i="2" s="1"/>
  <c r="K47" i="2" s="1"/>
  <c r="O3" i="2"/>
  <c r="G25" i="2"/>
  <c r="G24" i="2"/>
  <c r="K39" i="2"/>
  <c r="G39" i="2"/>
  <c r="G32" i="2"/>
  <c r="G46" i="2"/>
  <c r="K56" i="2" s="1"/>
  <c r="D47" i="2"/>
  <c r="E47" i="2"/>
  <c r="F47" i="2"/>
  <c r="G47" i="2"/>
  <c r="G45" i="2"/>
  <c r="G8" i="2"/>
  <c r="F8" i="2"/>
  <c r="D48" i="2"/>
  <c r="F48" i="2"/>
  <c r="G48" i="2"/>
  <c r="K58" i="2" s="1"/>
  <c r="B48" i="2"/>
  <c r="D45" i="2"/>
  <c r="F45" i="2"/>
  <c r="B45" i="2"/>
  <c r="C28" i="2"/>
  <c r="L48" i="2" l="1"/>
  <c r="K57" i="2"/>
  <c r="L47" i="2" s="1"/>
  <c r="K4" i="2"/>
  <c r="K46" i="2" s="1"/>
  <c r="L46" i="2" s="1"/>
  <c r="K55" i="2"/>
  <c r="K3" i="2"/>
  <c r="K45" i="2" s="1"/>
  <c r="K32" i="2"/>
  <c r="L45" i="2" l="1"/>
  <c r="K25" i="2"/>
  <c r="K24" i="2"/>
  <c r="C3" i="2" l="1"/>
  <c r="C4" i="2"/>
  <c r="C25" i="2" s="1"/>
  <c r="C24" i="2" l="1"/>
  <c r="C53" i="2"/>
  <c r="C52" i="2"/>
  <c r="C55" i="2"/>
  <c r="C54" i="2"/>
  <c r="K8" i="2" l="1"/>
  <c r="C58" i="2"/>
  <c r="B8" i="2" l="1"/>
  <c r="B47" i="2" l="1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 Hoflund</author>
  </authors>
  <commentList>
    <comment ref="C21" authorId="0" shapeId="0" xr:uid="{0103655E-1FB2-4C2C-A8F5-930882E82E47}">
      <text>
        <r>
          <rPr>
            <b/>
            <sz val="9"/>
            <color indexed="81"/>
            <rFont val="Tahoma"/>
            <family val="2"/>
          </rPr>
          <t>Mats Hoflund:</t>
        </r>
        <r>
          <rPr>
            <sz val="9"/>
            <color indexed="81"/>
            <rFont val="Tahoma"/>
            <family val="2"/>
          </rPr>
          <t xml:space="preserve">
moms genomgången gjordes 2019</t>
        </r>
      </text>
    </comment>
    <comment ref="B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Mats Hoflund:</t>
        </r>
        <r>
          <rPr>
            <sz val="9"/>
            <color indexed="81"/>
            <rFont val="Tahoma"/>
            <family val="2"/>
          </rPr>
          <t xml:space="preserve">
Ersättning från vattenfall 7900:-
 </t>
        </r>
      </text>
    </comment>
  </commentList>
</comments>
</file>

<file path=xl/sharedStrings.xml><?xml version="1.0" encoding="utf-8"?>
<sst xmlns="http://schemas.openxmlformats.org/spreadsheetml/2006/main" count="364" uniqueCount="126">
  <si>
    <t>Underhållsplan för Västernäs vägnät</t>
  </si>
  <si>
    <t>Vägsträcka</t>
  </si>
  <si>
    <t>Vägsladdning</t>
  </si>
  <si>
    <t>X</t>
  </si>
  <si>
    <t>Diknings period</t>
  </si>
  <si>
    <t>Kännda problem</t>
  </si>
  <si>
    <t>Grusning slitlager</t>
  </si>
  <si>
    <t>Senast utförd dikning (D)</t>
  </si>
  <si>
    <t>Senast utförd grusning (G)</t>
  </si>
  <si>
    <t>D</t>
  </si>
  <si>
    <t>D,G</t>
  </si>
  <si>
    <t>Väg i gott skick</t>
  </si>
  <si>
    <t>Notering 2020</t>
  </si>
  <si>
    <t>Budget 2020 (1000 kr)</t>
  </si>
  <si>
    <t>Halkbekämpning</t>
  </si>
  <si>
    <t>Saltning (sommar)</t>
  </si>
  <si>
    <t>Kantklippning</t>
  </si>
  <si>
    <t>Snökäppar</t>
  </si>
  <si>
    <t>Sladdning</t>
  </si>
  <si>
    <t>Grusning</t>
  </si>
  <si>
    <t>Dikning</t>
  </si>
  <si>
    <t>D= Dikning</t>
  </si>
  <si>
    <t>G=Grusning (slitlager)</t>
  </si>
  <si>
    <t>Lastbilar genar i kurvan vid uppfarten upp till vägensträckan</t>
  </si>
  <si>
    <t>Snöröjning/Sandning</t>
  </si>
  <si>
    <t>Hålllagning (1ggr/måndad?)</t>
  </si>
  <si>
    <t>Bryggan+väntsal</t>
  </si>
  <si>
    <t>Utfall 2019</t>
  </si>
  <si>
    <t>Ex moms</t>
  </si>
  <si>
    <t>Rampavgifter</t>
  </si>
  <si>
    <t>Medlemsintäkter Vägunderhåll</t>
  </si>
  <si>
    <t>Medlemsintäkter Reparationsfond</t>
  </si>
  <si>
    <t>Medlemsintäkter Belysning</t>
  </si>
  <si>
    <t>Övrigt admin/porto/hemsida</t>
  </si>
  <si>
    <t>G</t>
  </si>
  <si>
    <t>Fortsätta med  dikning ner i backen</t>
  </si>
  <si>
    <t xml:space="preserve">Dikning behövs vid gamla affären. </t>
  </si>
  <si>
    <t>Bredbandsslang sänkes</t>
  </si>
  <si>
    <t>Problem med sättningar i kurvan vid brevlådan och kurvan upp till uppnäs behöver dikas så vägtrumman kommer fram plus at vi behöver sätta upp käppar så lastbilar inte genar över diket i kurvan</t>
  </si>
  <si>
    <t>?</t>
  </si>
  <si>
    <t>Bredbandsslang skyddas över berget</t>
  </si>
  <si>
    <t xml:space="preserve">Ingen åtgärd i dagsläget, steg 1; ev förbättra vägen senare </t>
  </si>
  <si>
    <t>Högsp.kabel, bredband och avlopp i väg</t>
  </si>
  <si>
    <t>Johan E</t>
  </si>
  <si>
    <t xml:space="preserve">Belysning </t>
  </si>
  <si>
    <t>Budget 2020 rev 1</t>
  </si>
  <si>
    <t>Dikning behövs nedanför Danielsson och vidare östra diket bort. Grusning ner mot bryggan</t>
  </si>
  <si>
    <t>Dikning runt korsande dike</t>
  </si>
  <si>
    <t>utfall 2020</t>
  </si>
  <si>
    <t>Bidrag</t>
  </si>
  <si>
    <t>Budget 2021</t>
  </si>
  <si>
    <t>Dike behövs fixas vid busshållplats</t>
  </si>
  <si>
    <t>Kända problem</t>
  </si>
  <si>
    <t>-</t>
  </si>
  <si>
    <t>Notering 2021</t>
  </si>
  <si>
    <t>2018/2020</t>
  </si>
  <si>
    <t>Grusning så vi kan sladda vägen med lutning. Dikning vid infart</t>
  </si>
  <si>
    <t>Grusning från Grewin till Lundell</t>
  </si>
  <si>
    <t>Grusning från från Ericsson till T Jansson</t>
  </si>
  <si>
    <t>Grusning från Janne E infart till Pettersson /Dikning där det sakanas dike</t>
  </si>
  <si>
    <t>Grusning i svackan efter bervlådorna. Sladda upp lutning för avrinning.</t>
  </si>
  <si>
    <t>Dikningar  vid "mötesplatserna"</t>
  </si>
  <si>
    <t>Grusning antal meter</t>
  </si>
  <si>
    <t>GD</t>
  </si>
  <si>
    <t>Dikning mot Ylva och Anders  +spolbrun på röret under Maria tomt</t>
  </si>
  <si>
    <t>Mötesplatsskyltar(3st) och ny Västernässkylt</t>
  </si>
  <si>
    <t>Vägkontot</t>
  </si>
  <si>
    <t>Belysning</t>
  </si>
  <si>
    <t>Övrigt(Bryggan, väntsalen, rampen, busshållplatsen, ljugarbänken)</t>
  </si>
  <si>
    <t>Resultat på konto</t>
  </si>
  <si>
    <t>Spolbrun till röret över Maria Johnsson tomt</t>
  </si>
  <si>
    <t>Övrigt (Väg)</t>
  </si>
  <si>
    <t>Buget 2022</t>
  </si>
  <si>
    <t>Rampen måste lagas</t>
  </si>
  <si>
    <t>Ökade elkostnader</t>
  </si>
  <si>
    <t>Spoling av vägtrummor i hela området</t>
  </si>
  <si>
    <t>50 meter väg måste byggas om i kurvan på väg 2</t>
  </si>
  <si>
    <t>Skogsägare (endast reparationsfond)</t>
  </si>
  <si>
    <t>Fullt betalande fastigheter i Västernäs (beslysning)</t>
  </si>
  <si>
    <t>Fullt betalande fastigheter i Västernäs (Vägavgift+ reparation)</t>
  </si>
  <si>
    <t>Uppnäs (endast vägavgift+reparation)</t>
  </si>
  <si>
    <t xml:space="preserve">Vägreparationsfond </t>
  </si>
  <si>
    <t>Utfall 2021</t>
  </si>
  <si>
    <t>Vägavgift</t>
  </si>
  <si>
    <t>Reparation</t>
  </si>
  <si>
    <t>Beslysning</t>
  </si>
  <si>
    <t>Reparation Väg</t>
  </si>
  <si>
    <t>ink moms</t>
  </si>
  <si>
    <t>Vägkonto</t>
  </si>
  <si>
    <t>Bryggan</t>
  </si>
  <si>
    <t>Summa Intäkter</t>
  </si>
  <si>
    <t>Resultat  Belysning</t>
  </si>
  <si>
    <t>Resultat Bryggan</t>
  </si>
  <si>
    <t>Övriga intäkter belysning</t>
  </si>
  <si>
    <t>Snöröjning/halkbekäpning</t>
  </si>
  <si>
    <t>Dikning och mötesplatser</t>
  </si>
  <si>
    <t>Resultat Reparation</t>
  </si>
  <si>
    <t>Resultat Vägunderhåll</t>
  </si>
  <si>
    <t>RD</t>
  </si>
  <si>
    <t>Uppskattad kostnad 2022 (Ex moms)</t>
  </si>
  <si>
    <t xml:space="preserve"> </t>
  </si>
  <si>
    <t>Vägfond</t>
  </si>
  <si>
    <t>Belysningfond</t>
  </si>
  <si>
    <t>50000(Brygglån)</t>
  </si>
  <si>
    <t>Övriga intäkter (husbygge)</t>
  </si>
  <si>
    <t xml:space="preserve">Övriga intäkter </t>
  </si>
  <si>
    <t>Medlemsintäkter Brygga</t>
  </si>
  <si>
    <t>Ränta+lån</t>
  </si>
  <si>
    <t>Reparation Belysning</t>
  </si>
  <si>
    <t>Vägunderhåll och vägreparation</t>
  </si>
  <si>
    <t>Budgeterat Kontosaldo  2022-12-31</t>
  </si>
  <si>
    <t>Förslag årsavgifter</t>
  </si>
  <si>
    <t>Årsavgift 2022 ex moms</t>
  </si>
  <si>
    <t>Konton historiskt och preliminart 2021</t>
  </si>
  <si>
    <t>prel. 2021-12-31</t>
  </si>
  <si>
    <t>GRD</t>
  </si>
  <si>
    <t>Budget 2022 (1000 kr)</t>
  </si>
  <si>
    <t xml:space="preserve">Dikning mot Ylva och Anders </t>
  </si>
  <si>
    <t>Dikningar och Grus vid "mötesplatserna" Grusning utandför Bagarn, renovering av kurvan</t>
  </si>
  <si>
    <t>tillkommer Fakturor  i december?</t>
  </si>
  <si>
    <t>Tillkommer fakturor i december</t>
  </si>
  <si>
    <t>Bryggfond</t>
  </si>
  <si>
    <t>Budeterat Resultat per konto</t>
  </si>
  <si>
    <t>obebygda fastigheter (ingen avgift )</t>
  </si>
  <si>
    <t>Totalt Uppnäs</t>
  </si>
  <si>
    <t>Totalt Västernäs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</si>
</sst>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5D5"/>
        <bgColor rgb="FFFFD5D5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57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0" fontId="1" fillId="0" borderId="2" xfId="0" applyFont="1" applyFill="1" applyBorder="1"/>
    <xf numFmtId="0" fontId="3" fillId="0" borderId="0" xfId="1" applyFont="1"/>
    <xf numFmtId="0" fontId="2" fillId="0" borderId="0" xfId="1"/>
    <xf numFmtId="0" fontId="4" fillId="0" borderId="3" xfId="1" applyFont="1" applyBorder="1" applyAlignment="1">
      <alignment textRotation="90"/>
    </xf>
    <xf numFmtId="0" fontId="4" fillId="0" borderId="3" xfId="1" applyFont="1" applyBorder="1"/>
    <xf numFmtId="0" fontId="5" fillId="2" borderId="3" xfId="1" applyFont="1" applyFill="1" applyBorder="1"/>
    <xf numFmtId="0" fontId="5" fillId="0" borderId="3" xfId="1" applyFont="1" applyBorder="1"/>
    <xf numFmtId="0" fontId="6" fillId="0" borderId="3" xfId="1" applyFont="1" applyBorder="1"/>
    <xf numFmtId="0" fontId="7" fillId="0" borderId="3" xfId="1" applyFont="1" applyBorder="1"/>
    <xf numFmtId="0" fontId="8" fillId="0" borderId="0" xfId="1" applyFont="1"/>
    <xf numFmtId="0" fontId="9" fillId="0" borderId="3" xfId="1" applyFont="1" applyBorder="1" applyAlignment="1">
      <alignment wrapText="1"/>
    </xf>
    <xf numFmtId="0" fontId="5" fillId="3" borderId="3" xfId="1" applyFont="1" applyFill="1" applyBorder="1"/>
    <xf numFmtId="0" fontId="9" fillId="0" borderId="3" xfId="1" applyFont="1" applyBorder="1"/>
    <xf numFmtId="0" fontId="5" fillId="0" borderId="0" xfId="1" applyFont="1"/>
    <xf numFmtId="0" fontId="13" fillId="0" borderId="0" xfId="2" applyFont="1"/>
    <xf numFmtId="0" fontId="12" fillId="0" borderId="0" xfId="2"/>
    <xf numFmtId="0" fontId="14" fillId="0" borderId="3" xfId="2" applyFont="1" applyBorder="1" applyAlignment="1">
      <alignment textRotation="90"/>
    </xf>
    <xf numFmtId="0" fontId="4" fillId="0" borderId="3" xfId="2" applyFont="1" applyBorder="1" applyAlignment="1">
      <alignment textRotation="90"/>
    </xf>
    <xf numFmtId="0" fontId="14" fillId="0" borderId="3" xfId="2" applyFont="1" applyBorder="1"/>
    <xf numFmtId="0" fontId="15" fillId="2" borderId="3" xfId="2" applyFont="1" applyFill="1" applyBorder="1"/>
    <xf numFmtId="0" fontId="15" fillId="0" borderId="3" xfId="2" applyFont="1" applyBorder="1"/>
    <xf numFmtId="0" fontId="16" fillId="0" borderId="3" xfId="2" applyFont="1" applyBorder="1"/>
    <xf numFmtId="0" fontId="5" fillId="0" borderId="3" xfId="2" applyFont="1" applyBorder="1"/>
    <xf numFmtId="0" fontId="5" fillId="0" borderId="3" xfId="2" applyFont="1" applyBorder="1" applyAlignment="1">
      <alignment wrapText="1"/>
    </xf>
    <xf numFmtId="0" fontId="15" fillId="3" borderId="3" xfId="2" applyFont="1" applyFill="1" applyBorder="1"/>
    <xf numFmtId="0" fontId="7" fillId="0" borderId="3" xfId="2" applyFont="1" applyBorder="1"/>
    <xf numFmtId="0" fontId="15" fillId="0" borderId="0" xfId="2" applyFont="1"/>
    <xf numFmtId="0" fontId="4" fillId="0" borderId="3" xfId="2" applyFont="1" applyBorder="1"/>
    <xf numFmtId="0" fontId="1" fillId="0" borderId="4" xfId="0" applyFont="1" applyFill="1" applyBorder="1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Border="1"/>
    <xf numFmtId="3" fontId="1" fillId="0" borderId="5" xfId="0" applyNumberFormat="1" applyFont="1" applyBorder="1"/>
    <xf numFmtId="3" fontId="1" fillId="0" borderId="4" xfId="0" applyNumberFormat="1" applyFon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0" fontId="0" fillId="5" borderId="0" xfId="0" applyFill="1"/>
    <xf numFmtId="3" fontId="1" fillId="5" borderId="5" xfId="0" applyNumberFormat="1" applyFont="1" applyFill="1" applyBorder="1"/>
    <xf numFmtId="0" fontId="4" fillId="0" borderId="3" xfId="2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3" fontId="1" fillId="6" borderId="1" xfId="0" applyNumberFormat="1" applyFont="1" applyFill="1" applyBorder="1"/>
    <xf numFmtId="3" fontId="1" fillId="0" borderId="1" xfId="0" applyNumberFormat="1" applyFont="1" applyFill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9" fillId="0" borderId="0" xfId="0" applyFont="1"/>
    <xf numFmtId="3" fontId="19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 2" xfId="2" xr:uid="{AEB15C45-B73B-4142-8D6D-8D85EE0AD214}"/>
  </cellStyles>
  <dxfs count="0"/>
  <tableStyles count="0" defaultTableStyle="TableStyleMedium2" defaultPivotStyle="PivotStyleLight16"/>
  <colors>
    <mruColors>
      <color rgb="FFFFD5D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18911</xdr:colOff>
      <xdr:row>49</xdr:row>
      <xdr:rowOff>136779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id="{FC6DDDE9-D7DF-4BAB-8B32-AF22676C5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079" t="24785" r="30784" b="10030"/>
        <a:stretch/>
      </xdr:blipFill>
      <xdr:spPr>
        <a:xfrm>
          <a:off x="0" y="0"/>
          <a:ext cx="5505311" cy="872451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17</xdr:col>
      <xdr:colOff>528997</xdr:colOff>
      <xdr:row>44</xdr:row>
      <xdr:rowOff>168582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7EB7AEC-E0A3-49DD-AD39-01CC13FBA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0" y="175260"/>
          <a:ext cx="4742857" cy="7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="40" zoomScaleNormal="40" workbookViewId="0">
      <selection activeCell="P5" sqref="P5"/>
    </sheetView>
  </sheetViews>
  <sheetFormatPr defaultRowHeight="14.5" x14ac:dyDescent="0.35"/>
  <cols>
    <col min="1" max="1" width="82.1796875" bestFit="1" customWidth="1"/>
    <col min="2" max="2" width="14.54296875" style="3" bestFit="1" customWidth="1"/>
    <col min="3" max="3" width="23.36328125" hidden="1" customWidth="1"/>
    <col min="4" max="4" width="15.7265625" hidden="1" customWidth="1"/>
    <col min="5" max="5" width="14.1796875" bestFit="1" customWidth="1"/>
    <col min="6" max="6" width="16.6328125" bestFit="1" customWidth="1"/>
    <col min="7" max="7" width="14.54296875" bestFit="1" customWidth="1"/>
    <col min="8" max="8" width="39" bestFit="1" customWidth="1"/>
    <col min="9" max="9" width="2.7265625" customWidth="1"/>
    <col min="10" max="10" width="24.7265625" customWidth="1"/>
    <col min="11" max="11" width="36.7265625" bestFit="1" customWidth="1"/>
    <col min="12" max="12" width="42.36328125" bestFit="1" customWidth="1"/>
    <col min="13" max="13" width="23.36328125" bestFit="1" customWidth="1"/>
    <col min="14" max="14" width="20.6328125" customWidth="1"/>
    <col min="15" max="15" width="10.26953125" customWidth="1"/>
    <col min="16" max="16" width="21.1796875" customWidth="1"/>
    <col min="17" max="17" width="10.81640625" customWidth="1"/>
  </cols>
  <sheetData>
    <row r="1" spans="1:16" ht="35" customHeight="1" x14ac:dyDescent="0.35"/>
    <row r="2" spans="1:16" ht="21" x14ac:dyDescent="0.5">
      <c r="A2" s="38" t="s">
        <v>109</v>
      </c>
      <c r="B2" s="2" t="s">
        <v>27</v>
      </c>
      <c r="C2" s="1" t="s">
        <v>45</v>
      </c>
      <c r="E2" s="1" t="s">
        <v>48</v>
      </c>
      <c r="F2" s="4" t="s">
        <v>50</v>
      </c>
      <c r="G2" s="35" t="s">
        <v>82</v>
      </c>
      <c r="K2" s="32" t="s">
        <v>72</v>
      </c>
      <c r="M2" s="55" t="s">
        <v>111</v>
      </c>
      <c r="N2" s="55" t="s">
        <v>87</v>
      </c>
      <c r="O2" s="55" t="s">
        <v>28</v>
      </c>
      <c r="P2" s="55" t="s">
        <v>112</v>
      </c>
    </row>
    <row r="3" spans="1:16" ht="21" x14ac:dyDescent="0.5">
      <c r="A3" s="1" t="s">
        <v>30</v>
      </c>
      <c r="B3" s="2">
        <v>48928</v>
      </c>
      <c r="C3" s="1">
        <f>(56*800+24*800)*0.8</f>
        <v>51200</v>
      </c>
      <c r="E3" s="2">
        <v>48960</v>
      </c>
      <c r="F3" s="36">
        <v>67520</v>
      </c>
      <c r="G3" s="2">
        <v>51520</v>
      </c>
      <c r="K3" s="2">
        <f>P3</f>
        <v>108800</v>
      </c>
      <c r="M3" s="55" t="s">
        <v>83</v>
      </c>
      <c r="N3" s="55">
        <v>1600</v>
      </c>
      <c r="O3" s="55">
        <f>N3*0.8</f>
        <v>1280</v>
      </c>
      <c r="P3" s="56">
        <f>O3*(B52+B54)</f>
        <v>108800</v>
      </c>
    </row>
    <row r="4" spans="1:16" ht="21" x14ac:dyDescent="0.5">
      <c r="A4" s="1" t="s">
        <v>31</v>
      </c>
      <c r="B4" s="2">
        <v>9760</v>
      </c>
      <c r="C4" s="1">
        <f>(56*200+24*200+5*200)*0.8</f>
        <v>13600</v>
      </c>
      <c r="E4" s="2">
        <v>9760</v>
      </c>
      <c r="F4" s="36"/>
      <c r="G4" s="2">
        <v>13440</v>
      </c>
      <c r="K4" s="2">
        <f>P4</f>
        <v>27520</v>
      </c>
      <c r="M4" s="55" t="s">
        <v>84</v>
      </c>
      <c r="N4" s="55">
        <v>400</v>
      </c>
      <c r="O4" s="55">
        <f>N4*0.8</f>
        <v>320</v>
      </c>
      <c r="P4" s="56">
        <f>O4*(B52+B54)+320</f>
        <v>27520</v>
      </c>
    </row>
    <row r="5" spans="1:16" ht="21" x14ac:dyDescent="0.5">
      <c r="A5" s="1" t="s">
        <v>49</v>
      </c>
      <c r="B5" s="2">
        <v>18686</v>
      </c>
      <c r="C5" s="1">
        <v>18686</v>
      </c>
      <c r="E5" s="2">
        <v>18984</v>
      </c>
      <c r="F5" s="36">
        <v>18984</v>
      </c>
      <c r="G5" s="2">
        <v>18840</v>
      </c>
      <c r="K5" s="2">
        <v>18840</v>
      </c>
      <c r="M5" s="55" t="s">
        <v>85</v>
      </c>
      <c r="N5" s="55">
        <v>125</v>
      </c>
      <c r="O5" s="55">
        <f>N5*0.8</f>
        <v>100</v>
      </c>
      <c r="P5" s="56">
        <f>O5*B53</f>
        <v>6100</v>
      </c>
    </row>
    <row r="6" spans="1:16" ht="21" x14ac:dyDescent="0.5">
      <c r="A6" s="1" t="s">
        <v>104</v>
      </c>
      <c r="B6" s="2"/>
      <c r="C6" s="1"/>
      <c r="E6" s="2">
        <v>8000</v>
      </c>
      <c r="F6" s="36">
        <v>8000</v>
      </c>
      <c r="G6" s="2">
        <v>8000</v>
      </c>
      <c r="K6" s="2"/>
    </row>
    <row r="7" spans="1:16" ht="21" x14ac:dyDescent="0.5">
      <c r="A7" s="1" t="s">
        <v>105</v>
      </c>
      <c r="B7" s="2"/>
      <c r="C7" s="1"/>
      <c r="E7" s="2">
        <v>12800</v>
      </c>
      <c r="F7" s="36"/>
      <c r="G7" s="2"/>
      <c r="K7" s="2"/>
      <c r="M7" s="55" t="s">
        <v>125</v>
      </c>
      <c r="N7">
        <f>N3+N4+N5</f>
        <v>2125</v>
      </c>
    </row>
    <row r="8" spans="1:16" ht="21" x14ac:dyDescent="0.5">
      <c r="A8" s="1" t="s">
        <v>90</v>
      </c>
      <c r="B8" s="2">
        <f>SUM(B3:B5)</f>
        <v>77374</v>
      </c>
      <c r="C8" s="2">
        <f>SUM(C3:C5)</f>
        <v>83486</v>
      </c>
      <c r="E8" s="2">
        <f>SUM(E3:E7)</f>
        <v>98504</v>
      </c>
      <c r="F8" s="36">
        <f>SUM(F3:F6)</f>
        <v>94504</v>
      </c>
      <c r="G8" s="2">
        <f>SUM(G3:G6)</f>
        <v>91800</v>
      </c>
      <c r="K8" s="2">
        <f>SUM(K3:K6)</f>
        <v>155160</v>
      </c>
      <c r="M8" s="55" t="s">
        <v>124</v>
      </c>
      <c r="N8">
        <f>N3+N4</f>
        <v>2000</v>
      </c>
    </row>
    <row r="9" spans="1:16" ht="21" x14ac:dyDescent="0.5">
      <c r="N9" s="2"/>
    </row>
    <row r="10" spans="1:16" ht="23.15" customHeight="1" x14ac:dyDescent="0.5">
      <c r="A10" s="1"/>
      <c r="B10" s="2"/>
      <c r="C10" s="1"/>
      <c r="E10" s="2"/>
      <c r="F10" s="36"/>
      <c r="G10" s="2"/>
      <c r="K10" t="s">
        <v>28</v>
      </c>
    </row>
    <row r="11" spans="1:16" ht="21" x14ac:dyDescent="0.5">
      <c r="A11" s="1" t="s">
        <v>94</v>
      </c>
      <c r="B11" s="2">
        <v>11560</v>
      </c>
      <c r="C11" s="1">
        <v>3000</v>
      </c>
      <c r="E11" s="51">
        <v>2553</v>
      </c>
      <c r="F11" s="36">
        <v>3000</v>
      </c>
      <c r="G11" s="2">
        <v>25350</v>
      </c>
      <c r="K11" s="2">
        <v>30000</v>
      </c>
    </row>
    <row r="12" spans="1:16" ht="21" x14ac:dyDescent="0.5">
      <c r="A12" s="1" t="s">
        <v>14</v>
      </c>
      <c r="B12" s="2">
        <v>15880</v>
      </c>
      <c r="C12" s="1">
        <v>3000</v>
      </c>
      <c r="E12" s="2">
        <v>0</v>
      </c>
      <c r="F12" s="36">
        <v>3000</v>
      </c>
      <c r="G12" s="2"/>
      <c r="K12" s="2"/>
    </row>
    <row r="13" spans="1:16" ht="21" x14ac:dyDescent="0.5">
      <c r="A13" s="1" t="s">
        <v>17</v>
      </c>
      <c r="B13" s="2">
        <v>3615</v>
      </c>
      <c r="C13" s="1">
        <v>3500</v>
      </c>
      <c r="E13" s="2">
        <v>0</v>
      </c>
      <c r="F13" s="36">
        <v>4000</v>
      </c>
      <c r="G13" s="2">
        <v>7001</v>
      </c>
      <c r="K13" s="2">
        <v>4000</v>
      </c>
    </row>
    <row r="14" spans="1:16" ht="21" x14ac:dyDescent="0.5">
      <c r="A14" s="1" t="s">
        <v>15</v>
      </c>
      <c r="B14" s="2">
        <v>10425</v>
      </c>
      <c r="C14" s="1">
        <v>10500</v>
      </c>
      <c r="E14" s="2">
        <v>8349</v>
      </c>
      <c r="F14" s="36">
        <v>10000</v>
      </c>
      <c r="G14" s="2">
        <v>11590</v>
      </c>
      <c r="K14" s="2">
        <v>12000</v>
      </c>
    </row>
    <row r="15" spans="1:16" ht="21" x14ac:dyDescent="0.5">
      <c r="A15" s="1" t="s">
        <v>16</v>
      </c>
      <c r="B15" s="2">
        <v>3850</v>
      </c>
      <c r="C15" s="1">
        <v>4000</v>
      </c>
      <c r="E15" s="2">
        <v>4950</v>
      </c>
      <c r="F15" s="36">
        <v>5000</v>
      </c>
      <c r="G15" s="2"/>
      <c r="K15" s="2"/>
    </row>
    <row r="16" spans="1:16" ht="21" x14ac:dyDescent="0.5">
      <c r="A16" s="1" t="s">
        <v>18</v>
      </c>
      <c r="B16" s="2">
        <v>10200</v>
      </c>
      <c r="C16" s="1">
        <v>10000</v>
      </c>
      <c r="E16" s="2">
        <v>12000</v>
      </c>
      <c r="F16" s="36">
        <v>12000</v>
      </c>
      <c r="G16" s="2">
        <v>10650</v>
      </c>
      <c r="K16" s="2">
        <v>12000</v>
      </c>
    </row>
    <row r="17" spans="1:16" ht="21" x14ac:dyDescent="0.5">
      <c r="A17" s="1" t="s">
        <v>25</v>
      </c>
      <c r="B17" s="2">
        <v>7177.5</v>
      </c>
      <c r="C17" s="1">
        <v>17000</v>
      </c>
      <c r="D17" t="s">
        <v>43</v>
      </c>
      <c r="E17" s="2">
        <v>7200</v>
      </c>
      <c r="F17" s="36">
        <v>10000</v>
      </c>
      <c r="G17" s="2">
        <v>5926</v>
      </c>
      <c r="H17" t="s">
        <v>120</v>
      </c>
      <c r="K17" s="2">
        <v>7000</v>
      </c>
    </row>
    <row r="18" spans="1:16" ht="21" x14ac:dyDescent="0.5">
      <c r="A18" s="1" t="s">
        <v>19</v>
      </c>
      <c r="B18" s="2">
        <v>10640</v>
      </c>
      <c r="C18" s="1">
        <v>14000</v>
      </c>
      <c r="D18" t="s">
        <v>43</v>
      </c>
      <c r="E18" s="51">
        <v>12615</v>
      </c>
      <c r="F18" s="36">
        <v>18000</v>
      </c>
      <c r="G18" s="2">
        <v>11424</v>
      </c>
      <c r="K18" s="52">
        <v>12000</v>
      </c>
    </row>
    <row r="19" spans="1:16" ht="21" x14ac:dyDescent="0.5">
      <c r="A19" s="1" t="s">
        <v>20</v>
      </c>
      <c r="B19" s="2">
        <v>0</v>
      </c>
      <c r="C19" s="1">
        <v>35000</v>
      </c>
      <c r="D19" t="s">
        <v>43</v>
      </c>
      <c r="E19" s="51">
        <v>42115</v>
      </c>
      <c r="F19" s="36">
        <v>15300</v>
      </c>
      <c r="G19" s="2">
        <v>0</v>
      </c>
      <c r="H19" t="s">
        <v>51</v>
      </c>
      <c r="K19" s="52">
        <v>25000</v>
      </c>
      <c r="L19" t="s">
        <v>95</v>
      </c>
    </row>
    <row r="20" spans="1:16" ht="21" x14ac:dyDescent="0.5">
      <c r="A20" s="1" t="s">
        <v>71</v>
      </c>
      <c r="B20" s="2">
        <v>1640</v>
      </c>
      <c r="C20" s="1">
        <v>2000</v>
      </c>
      <c r="E20" s="2">
        <v>12800</v>
      </c>
      <c r="F20" s="36">
        <v>5000</v>
      </c>
      <c r="G20" s="2">
        <v>6216</v>
      </c>
      <c r="H20" t="s">
        <v>65</v>
      </c>
      <c r="K20" s="52">
        <v>8000</v>
      </c>
      <c r="L20" t="s">
        <v>75</v>
      </c>
    </row>
    <row r="21" spans="1:16" ht="21" x14ac:dyDescent="0.5">
      <c r="A21" s="1" t="s">
        <v>33</v>
      </c>
      <c r="B21" s="2">
        <v>7019</v>
      </c>
      <c r="C21" s="1">
        <v>5000</v>
      </c>
      <c r="E21" s="51">
        <v>6208</v>
      </c>
      <c r="F21" s="36">
        <v>12000</v>
      </c>
      <c r="G21" s="2">
        <v>3400</v>
      </c>
      <c r="H21" t="s">
        <v>119</v>
      </c>
      <c r="K21" s="52">
        <v>10500</v>
      </c>
    </row>
    <row r="22" spans="1:16" ht="21" x14ac:dyDescent="0.5">
      <c r="A22" s="1"/>
      <c r="C22" s="1"/>
      <c r="E22" s="2"/>
      <c r="F22" s="36"/>
      <c r="G22" s="2"/>
      <c r="K22" s="52"/>
    </row>
    <row r="23" spans="1:16" ht="21" x14ac:dyDescent="0.5">
      <c r="A23" s="1" t="s">
        <v>86</v>
      </c>
      <c r="B23" s="2"/>
      <c r="C23" s="1"/>
      <c r="E23" s="2">
        <v>13010</v>
      </c>
      <c r="F23" s="36">
        <v>0</v>
      </c>
      <c r="G23" s="2">
        <v>15106</v>
      </c>
      <c r="H23" t="s">
        <v>70</v>
      </c>
      <c r="K23" s="52">
        <v>80000</v>
      </c>
      <c r="L23" t="s">
        <v>76</v>
      </c>
    </row>
    <row r="24" spans="1:16" ht="21" x14ac:dyDescent="0.5">
      <c r="A24" s="38" t="s">
        <v>97</v>
      </c>
      <c r="B24" s="39">
        <f>(B3+B5+B6)-B11-B12-B13-B14-B15-B16-B17-B21-B20-B18-B19</f>
        <v>-14392.5</v>
      </c>
      <c r="C24" s="39">
        <f t="shared" ref="C24:F24" si="0">(C3+C5+C6)-C11-C12-C13-C14-C15-C16-C17-C21-C20-C18-C19</f>
        <v>-37114</v>
      </c>
      <c r="D24" s="39"/>
      <c r="E24" s="39">
        <f>(E3+E5+E6+E7)-E11-E12-E13-E14-E15-E16-E17-E21-E20-E18-E19</f>
        <v>-20046</v>
      </c>
      <c r="F24" s="39">
        <f t="shared" si="0"/>
        <v>-2796</v>
      </c>
      <c r="G24" s="39">
        <f>(G3+G5+G6)-G11-G12-G13-G14-G15-G16-G17-G21-G20-G18-G19</f>
        <v>-3197</v>
      </c>
      <c r="K24" s="39">
        <f>(K3+K5+K6)-K11-K12-K13-K14-K15-K16-K17-K21-K20-K18-K19</f>
        <v>7140</v>
      </c>
    </row>
    <row r="25" spans="1:16" ht="21" x14ac:dyDescent="0.5">
      <c r="A25" s="38" t="s">
        <v>96</v>
      </c>
      <c r="B25" s="39">
        <f>B4-B23</f>
        <v>9760</v>
      </c>
      <c r="C25" s="39">
        <f t="shared" ref="C25:F25" si="1">C4-C23</f>
        <v>13600</v>
      </c>
      <c r="D25" s="39">
        <f t="shared" si="1"/>
        <v>0</v>
      </c>
      <c r="E25" s="39">
        <f t="shared" si="1"/>
        <v>-3250</v>
      </c>
      <c r="F25" s="39">
        <f t="shared" si="1"/>
        <v>0</v>
      </c>
      <c r="G25" s="39">
        <f>G4-G23</f>
        <v>-1666</v>
      </c>
      <c r="K25" s="39">
        <f>K4-K23</f>
        <v>-52480</v>
      </c>
    </row>
    <row r="26" spans="1:16" ht="21" x14ac:dyDescent="0.5">
      <c r="A26" s="1"/>
      <c r="B26" s="2"/>
      <c r="C26" s="1"/>
      <c r="E26" s="2"/>
      <c r="F26" s="36"/>
      <c r="G26" s="2"/>
      <c r="K26" s="2"/>
    </row>
    <row r="27" spans="1:16" ht="21" x14ac:dyDescent="0.5">
      <c r="A27" s="38" t="s">
        <v>44</v>
      </c>
      <c r="B27" s="38"/>
      <c r="C27" s="38"/>
      <c r="D27" s="38"/>
      <c r="E27" s="38"/>
      <c r="F27" s="38"/>
      <c r="G27" s="38"/>
      <c r="K27" s="2"/>
    </row>
    <row r="28" spans="1:16" ht="21" x14ac:dyDescent="0.5">
      <c r="A28" s="1" t="s">
        <v>32</v>
      </c>
      <c r="B28" s="2">
        <v>11000</v>
      </c>
      <c r="C28" s="2">
        <f>56*250*0.8</f>
        <v>11200</v>
      </c>
      <c r="E28" s="2">
        <v>11000</v>
      </c>
      <c r="F28" s="36">
        <v>11200</v>
      </c>
      <c r="G28" s="2">
        <v>11200</v>
      </c>
      <c r="K28" s="2">
        <f>P5</f>
        <v>6100</v>
      </c>
    </row>
    <row r="29" spans="1:16" ht="21" x14ac:dyDescent="0.5">
      <c r="A29" s="1" t="s">
        <v>93</v>
      </c>
      <c r="B29" s="2">
        <v>7895</v>
      </c>
      <c r="C29" s="1"/>
      <c r="E29" s="2"/>
      <c r="F29" s="36"/>
      <c r="G29" s="2"/>
      <c r="K29" s="2"/>
      <c r="N29" s="3"/>
      <c r="P29" s="3"/>
    </row>
    <row r="30" spans="1:16" ht="21" x14ac:dyDescent="0.5">
      <c r="A30" s="1" t="s">
        <v>44</v>
      </c>
      <c r="B30" s="2">
        <v>8458</v>
      </c>
      <c r="C30" s="1"/>
      <c r="E30" s="2">
        <v>5249</v>
      </c>
      <c r="F30" s="36">
        <v>5500</v>
      </c>
      <c r="G30" s="2">
        <v>5082</v>
      </c>
      <c r="K30" s="2">
        <v>6000</v>
      </c>
      <c r="L30" t="s">
        <v>74</v>
      </c>
    </row>
    <row r="31" spans="1:16" ht="21" x14ac:dyDescent="0.5">
      <c r="A31" s="1" t="s">
        <v>108</v>
      </c>
      <c r="B31" s="2">
        <v>1640</v>
      </c>
      <c r="C31" s="1"/>
      <c r="E31" s="2"/>
      <c r="F31" s="36"/>
      <c r="G31" s="2"/>
      <c r="K31" s="2"/>
    </row>
    <row r="32" spans="1:16" ht="21" x14ac:dyDescent="0.5">
      <c r="A32" s="38" t="s">
        <v>91</v>
      </c>
      <c r="B32" s="39">
        <f>B28+B29-B30-B31</f>
        <v>8797</v>
      </c>
      <c r="C32" s="39"/>
      <c r="D32" s="39">
        <f>D28-D30</f>
        <v>0</v>
      </c>
      <c r="E32" s="39">
        <f>E28-E30</f>
        <v>5751</v>
      </c>
      <c r="F32" s="39"/>
      <c r="G32" s="39">
        <f>G28-G30</f>
        <v>6118</v>
      </c>
      <c r="K32" s="39">
        <f>K28-K30</f>
        <v>100</v>
      </c>
    </row>
    <row r="33" spans="1:15" ht="21" x14ac:dyDescent="0.5">
      <c r="A33" s="40"/>
      <c r="B33" s="41"/>
      <c r="C33" s="40"/>
      <c r="D33" s="42"/>
      <c r="E33" s="41"/>
      <c r="F33" s="43"/>
      <c r="G33" s="41"/>
      <c r="K33" s="41"/>
    </row>
    <row r="34" spans="1:15" ht="21" x14ac:dyDescent="0.5">
      <c r="A34" s="38" t="s">
        <v>26</v>
      </c>
      <c r="B34" s="38"/>
      <c r="C34" s="38"/>
      <c r="D34" s="38"/>
      <c r="E34" s="38"/>
      <c r="F34" s="38"/>
      <c r="G34" s="38"/>
      <c r="K34" s="41"/>
    </row>
    <row r="35" spans="1:15" ht="21" x14ac:dyDescent="0.5">
      <c r="A35" s="1" t="s">
        <v>106</v>
      </c>
      <c r="B35" s="41">
        <v>47200</v>
      </c>
      <c r="C35" s="40"/>
      <c r="D35" s="42"/>
      <c r="E35" s="41">
        <v>0</v>
      </c>
      <c r="F35" s="43"/>
      <c r="G35" s="41">
        <v>0</v>
      </c>
      <c r="K35" s="41">
        <v>0</v>
      </c>
    </row>
    <row r="36" spans="1:15" ht="21" x14ac:dyDescent="0.5">
      <c r="A36" s="1" t="s">
        <v>29</v>
      </c>
      <c r="B36" s="2">
        <v>1360</v>
      </c>
      <c r="C36" s="1"/>
      <c r="E36" s="2">
        <v>1360</v>
      </c>
      <c r="F36" s="36">
        <v>1400</v>
      </c>
      <c r="G36" s="2">
        <v>3400</v>
      </c>
      <c r="K36" s="2">
        <v>3500</v>
      </c>
    </row>
    <row r="37" spans="1:15" ht="21" x14ac:dyDescent="0.5">
      <c r="A37" s="1" t="s">
        <v>26</v>
      </c>
      <c r="B37" s="2">
        <v>943</v>
      </c>
      <c r="C37" s="1"/>
      <c r="E37" s="2">
        <v>943</v>
      </c>
      <c r="F37" s="36">
        <v>0</v>
      </c>
      <c r="G37" s="2">
        <v>0</v>
      </c>
      <c r="K37" s="2">
        <v>15000</v>
      </c>
      <c r="L37" t="s">
        <v>73</v>
      </c>
    </row>
    <row r="38" spans="1:15" ht="21" x14ac:dyDescent="0.5">
      <c r="A38" s="1" t="s">
        <v>107</v>
      </c>
      <c r="B38" s="2"/>
      <c r="C38" s="1"/>
      <c r="E38" s="2"/>
      <c r="F38" s="36"/>
      <c r="G38" s="2"/>
      <c r="K38" s="2"/>
    </row>
    <row r="39" spans="1:15" ht="21" x14ac:dyDescent="0.5">
      <c r="A39" s="38" t="s">
        <v>92</v>
      </c>
      <c r="B39" s="39">
        <f>B36-B37</f>
        <v>417</v>
      </c>
      <c r="C39" s="39"/>
      <c r="D39" s="39">
        <f>D36-D37</f>
        <v>0</v>
      </c>
      <c r="E39" s="39">
        <f>E35+E36-E37-E38</f>
        <v>417</v>
      </c>
      <c r="F39" s="39">
        <f>F35+F36-F37-F38</f>
        <v>1400</v>
      </c>
      <c r="G39" s="39">
        <f>G36-G37</f>
        <v>3400</v>
      </c>
      <c r="K39" s="39">
        <f>K36-K37</f>
        <v>-11500</v>
      </c>
    </row>
    <row r="40" spans="1:15" ht="21" x14ac:dyDescent="0.5">
      <c r="A40" s="1"/>
      <c r="B40" s="2"/>
      <c r="C40" s="1"/>
      <c r="E40" s="2"/>
      <c r="F40" s="36"/>
      <c r="G40" s="2"/>
      <c r="K40" s="2"/>
    </row>
    <row r="42" spans="1:15" x14ac:dyDescent="0.35">
      <c r="A42" s="3"/>
    </row>
    <row r="44" spans="1:15" ht="21" x14ac:dyDescent="0.5">
      <c r="A44" s="33" t="s">
        <v>69</v>
      </c>
      <c r="B44" s="34"/>
      <c r="C44" s="33"/>
      <c r="D44" s="33"/>
      <c r="E44" s="33"/>
      <c r="F44" s="33"/>
      <c r="G44" s="33"/>
      <c r="H44" s="33"/>
      <c r="J44" s="34" t="s">
        <v>122</v>
      </c>
      <c r="K44" s="33"/>
      <c r="L44" s="33" t="s">
        <v>110</v>
      </c>
      <c r="N44" s="35"/>
      <c r="O44" s="35"/>
    </row>
    <row r="45" spans="1:15" ht="21" x14ac:dyDescent="0.5">
      <c r="A45" s="34" t="s">
        <v>66</v>
      </c>
      <c r="B45" s="34">
        <f>(B3+B4+B5)-B11-B12-B13-B14-B15-B16-B17-B23-B21*0.85-B20-B18-B19</f>
        <v>-3579.6499999999996</v>
      </c>
      <c r="C45" s="34"/>
      <c r="D45" s="34" t="e">
        <f>(D3+D4+D5)-D11-D12-D13-D14-D15-D16-D17-D23-D21*0.85-D20-D18-D19</f>
        <v>#VALUE!</v>
      </c>
      <c r="E45" s="34">
        <f>(E3+E5+E6+E7)-E11-E12-E13-E14-E15-E16-E17-E21-E20-E18-E19</f>
        <v>-20046</v>
      </c>
      <c r="F45" s="34">
        <f>(F3+F4+F5)-F11-F12-F13-F14-F15-F16-F17-F23-F21*0.85-F20-F18-F19</f>
        <v>-8996</v>
      </c>
      <c r="G45" s="34">
        <f>(G3+G5+G6)-G11-G12-G13-G14-G15-G16-G17-G21-G20-G18-G19</f>
        <v>-3197</v>
      </c>
      <c r="J45" s="34" t="s">
        <v>88</v>
      </c>
      <c r="K45" s="34">
        <f>(K3+K5+K6)-K11-K12-K13-K14-K15-K16-K17-K21-K20-K18-K19</f>
        <v>7140</v>
      </c>
      <c r="L45" s="34">
        <f>K55+K45</f>
        <v>17771</v>
      </c>
      <c r="N45" s="3"/>
      <c r="O45" s="37"/>
    </row>
    <row r="46" spans="1:15" ht="21" x14ac:dyDescent="0.5">
      <c r="A46" s="33" t="s">
        <v>84</v>
      </c>
      <c r="B46" s="34">
        <f>B4-B23</f>
        <v>9760</v>
      </c>
      <c r="C46" s="34"/>
      <c r="D46" s="34">
        <f>D4-D23</f>
        <v>0</v>
      </c>
      <c r="E46" s="34">
        <f>E4-E23</f>
        <v>-3250</v>
      </c>
      <c r="F46" s="34">
        <f>F4-F23</f>
        <v>0</v>
      </c>
      <c r="G46" s="34">
        <f>G4-G23</f>
        <v>-1666</v>
      </c>
      <c r="J46" s="33" t="s">
        <v>84</v>
      </c>
      <c r="K46" s="34">
        <f>K4-K23</f>
        <v>-52480</v>
      </c>
      <c r="L46" s="34">
        <f>K56+K46</f>
        <v>38784</v>
      </c>
      <c r="N46" s="3"/>
    </row>
    <row r="47" spans="1:15" ht="21" x14ac:dyDescent="0.5">
      <c r="A47" s="33" t="s">
        <v>67</v>
      </c>
      <c r="B47" s="34">
        <f>B28-B30</f>
        <v>2542</v>
      </c>
      <c r="C47" s="34"/>
      <c r="D47" s="34">
        <f>D28-D30</f>
        <v>0</v>
      </c>
      <c r="E47" s="34">
        <f>E28-E30</f>
        <v>5751</v>
      </c>
      <c r="F47" s="34">
        <f>F28-F30</f>
        <v>5700</v>
      </c>
      <c r="G47" s="34">
        <f>G28-G30</f>
        <v>6118</v>
      </c>
      <c r="J47" s="34" t="s">
        <v>67</v>
      </c>
      <c r="K47" s="34">
        <f>K28-K30</f>
        <v>100</v>
      </c>
      <c r="L47" s="34">
        <f>K57+K47</f>
        <v>34586</v>
      </c>
      <c r="N47" s="3"/>
    </row>
    <row r="48" spans="1:15" ht="21" x14ac:dyDescent="0.5">
      <c r="A48" s="33" t="s">
        <v>68</v>
      </c>
      <c r="B48" s="34">
        <f>B36-B37</f>
        <v>417</v>
      </c>
      <c r="C48" s="34"/>
      <c r="D48" s="34">
        <f>D36-D37</f>
        <v>0</v>
      </c>
      <c r="E48" s="34">
        <f>E35+E36-E37-E38</f>
        <v>417</v>
      </c>
      <c r="F48" s="34">
        <f>F36-F37</f>
        <v>1400</v>
      </c>
      <c r="G48" s="34">
        <f>G36-G37</f>
        <v>3400</v>
      </c>
      <c r="J48" s="34" t="s">
        <v>89</v>
      </c>
      <c r="K48" s="34">
        <f>K36-K37</f>
        <v>-11500</v>
      </c>
      <c r="L48" s="34">
        <f>K58+K48</f>
        <v>1604</v>
      </c>
      <c r="N48" s="3"/>
    </row>
    <row r="49" spans="1:15" ht="21" x14ac:dyDescent="0.5">
      <c r="A49" s="33"/>
      <c r="B49" s="34"/>
      <c r="C49" s="33"/>
      <c r="D49" s="33"/>
      <c r="E49" s="33"/>
      <c r="F49" s="33"/>
    </row>
    <row r="50" spans="1:15" ht="21" x14ac:dyDescent="0.5">
      <c r="A50" s="33"/>
      <c r="B50" s="34"/>
      <c r="C50" s="33"/>
      <c r="D50" s="33"/>
      <c r="E50" s="33"/>
      <c r="F50" s="33"/>
      <c r="G50" s="33"/>
      <c r="H50" s="33"/>
      <c r="I50" s="33"/>
    </row>
    <row r="51" spans="1:15" ht="21" x14ac:dyDescent="0.5">
      <c r="A51" s="33"/>
      <c r="B51" s="34"/>
      <c r="C51" s="33"/>
      <c r="D51" s="33"/>
      <c r="E51" s="33"/>
      <c r="F51" s="33"/>
      <c r="G51" s="33"/>
      <c r="I51" s="33"/>
      <c r="O51" s="3"/>
    </row>
    <row r="52" spans="1:15" ht="21" x14ac:dyDescent="0.5">
      <c r="A52" s="33" t="s">
        <v>79</v>
      </c>
      <c r="B52" s="34">
        <v>61</v>
      </c>
      <c r="C52" s="33">
        <f>B52*1000*0.8</f>
        <v>48800</v>
      </c>
      <c r="D52" s="33"/>
      <c r="E52" s="33"/>
      <c r="F52" s="33"/>
      <c r="G52" s="33"/>
      <c r="I52" s="33"/>
      <c r="O52" s="3"/>
    </row>
    <row r="53" spans="1:15" ht="21" x14ac:dyDescent="0.5">
      <c r="A53" s="33" t="s">
        <v>78</v>
      </c>
      <c r="B53" s="34">
        <v>61</v>
      </c>
      <c r="C53" s="33">
        <f>B53*250*0.8</f>
        <v>12200</v>
      </c>
      <c r="D53" s="33"/>
      <c r="E53" s="33"/>
      <c r="F53" s="33"/>
      <c r="G53" s="33"/>
      <c r="I53" s="33"/>
      <c r="J53" s="33" t="s">
        <v>113</v>
      </c>
      <c r="K53" s="33"/>
      <c r="L53" s="33"/>
      <c r="M53" s="33"/>
      <c r="N53" s="33"/>
      <c r="O53" s="3"/>
    </row>
    <row r="54" spans="1:15" ht="21" x14ac:dyDescent="0.5">
      <c r="A54" s="33" t="s">
        <v>80</v>
      </c>
      <c r="B54" s="34">
        <v>24</v>
      </c>
      <c r="C54" s="33">
        <f>24*1000*0.8</f>
        <v>19200</v>
      </c>
      <c r="D54" s="33"/>
      <c r="E54" s="33"/>
      <c r="F54" s="33"/>
      <c r="G54" s="33"/>
      <c r="I54" s="33"/>
      <c r="J54" s="1"/>
      <c r="K54" s="54" t="s">
        <v>114</v>
      </c>
      <c r="L54" s="53">
        <v>44196</v>
      </c>
      <c r="M54" s="53">
        <v>43830</v>
      </c>
      <c r="N54" s="53">
        <v>43465</v>
      </c>
      <c r="O54" s="3"/>
    </row>
    <row r="55" spans="1:15" ht="21" x14ac:dyDescent="0.5">
      <c r="A55" s="33" t="s">
        <v>77</v>
      </c>
      <c r="B55" s="34">
        <v>1</v>
      </c>
      <c r="C55" s="33">
        <f>400*0.8</f>
        <v>320</v>
      </c>
      <c r="D55" s="33"/>
      <c r="E55" s="33"/>
      <c r="F55" s="33"/>
      <c r="G55" s="33"/>
      <c r="H55" s="33"/>
      <c r="I55" s="33"/>
      <c r="J55" s="1" t="s">
        <v>101</v>
      </c>
      <c r="K55" s="2">
        <f>L55+G45</f>
        <v>10631</v>
      </c>
      <c r="L55" s="2">
        <v>13828</v>
      </c>
      <c r="M55" s="2">
        <v>33873</v>
      </c>
      <c r="N55" s="2">
        <v>48266</v>
      </c>
    </row>
    <row r="56" spans="1:15" ht="21" x14ac:dyDescent="0.5">
      <c r="A56" s="33" t="s">
        <v>123</v>
      </c>
      <c r="B56" s="34">
        <v>5</v>
      </c>
      <c r="C56" s="33">
        <v>0</v>
      </c>
      <c r="D56" s="33"/>
      <c r="E56" s="33"/>
      <c r="F56" s="33"/>
      <c r="G56" s="33"/>
      <c r="H56" s="33"/>
      <c r="I56" s="33"/>
      <c r="J56" s="1" t="s">
        <v>81</v>
      </c>
      <c r="K56" s="2">
        <f>L56+G46</f>
        <v>91264</v>
      </c>
      <c r="L56" s="2">
        <v>92930</v>
      </c>
      <c r="M56" s="2">
        <v>96180</v>
      </c>
      <c r="N56" s="2">
        <v>86420</v>
      </c>
    </row>
    <row r="57" spans="1:15" ht="21" x14ac:dyDescent="0.5">
      <c r="A57" s="33"/>
      <c r="B57" s="34"/>
      <c r="C57" s="33"/>
      <c r="D57" s="33"/>
      <c r="E57" s="33"/>
      <c r="F57" s="33"/>
      <c r="G57" s="33"/>
      <c r="H57" s="33"/>
      <c r="I57" s="33"/>
      <c r="J57" s="1" t="s">
        <v>102</v>
      </c>
      <c r="K57" s="2">
        <f>L57+G47</f>
        <v>34486</v>
      </c>
      <c r="L57" s="2">
        <v>28368</v>
      </c>
      <c r="M57" s="2">
        <v>22618</v>
      </c>
      <c r="N57" s="2">
        <v>13821</v>
      </c>
      <c r="O57" s="46"/>
    </row>
    <row r="58" spans="1:15" ht="21" x14ac:dyDescent="0.5">
      <c r="A58" s="33"/>
      <c r="B58" s="34"/>
      <c r="C58" s="33">
        <f>SUM(C52:C57)</f>
        <v>80520</v>
      </c>
      <c r="D58" s="33"/>
      <c r="E58" s="33"/>
      <c r="F58" s="33"/>
      <c r="G58" s="33"/>
      <c r="H58" s="33"/>
      <c r="I58" s="33"/>
      <c r="J58" s="1" t="s">
        <v>121</v>
      </c>
      <c r="K58" s="2">
        <f>L58+G48</f>
        <v>13104</v>
      </c>
      <c r="L58" s="2">
        <v>9704</v>
      </c>
      <c r="M58" s="2">
        <v>9287</v>
      </c>
      <c r="N58" s="2">
        <v>-37698</v>
      </c>
      <c r="O58" s="45"/>
    </row>
    <row r="59" spans="1:15" ht="21" x14ac:dyDescent="0.5">
      <c r="J59" s="1"/>
      <c r="K59" s="1"/>
      <c r="L59" s="2"/>
      <c r="M59" s="2"/>
      <c r="N59" s="2" t="s">
        <v>103</v>
      </c>
      <c r="O59" s="45"/>
    </row>
    <row r="60" spans="1:15" x14ac:dyDescent="0.35">
      <c r="K60" s="3"/>
      <c r="L60" s="3"/>
      <c r="M60" s="48"/>
      <c r="N60" s="49"/>
      <c r="O60" s="45"/>
    </row>
    <row r="61" spans="1:15" x14ac:dyDescent="0.35">
      <c r="K61" s="3"/>
      <c r="L61" s="3"/>
      <c r="M61" s="45"/>
      <c r="N61" s="45"/>
      <c r="O61" s="45"/>
    </row>
    <row r="62" spans="1:15" x14ac:dyDescent="0.35">
      <c r="K62" s="45"/>
      <c r="L62" s="3"/>
      <c r="M62" s="49"/>
      <c r="N62" s="49"/>
      <c r="O62" s="45"/>
    </row>
    <row r="63" spans="1:15" x14ac:dyDescent="0.35">
      <c r="K63" s="45"/>
      <c r="L63" s="45"/>
      <c r="M63" s="46"/>
      <c r="N63" s="47"/>
      <c r="O63" s="46"/>
    </row>
    <row r="64" spans="1:15" x14ac:dyDescent="0.35">
      <c r="K64" s="45"/>
      <c r="L64" s="45"/>
      <c r="M64" s="45"/>
      <c r="N64" s="45"/>
      <c r="O64" s="45"/>
    </row>
    <row r="65" spans="11:11" x14ac:dyDescent="0.35">
      <c r="K65" s="50" t="s">
        <v>100</v>
      </c>
    </row>
    <row r="66" spans="11:11" x14ac:dyDescent="0.35">
      <c r="K66" s="50" t="s">
        <v>100</v>
      </c>
    </row>
    <row r="67" spans="11:11" x14ac:dyDescent="0.35">
      <c r="K67" s="50" t="s">
        <v>100</v>
      </c>
    </row>
    <row r="68" spans="11:11" x14ac:dyDescent="0.35">
      <c r="K68" s="50" t="s">
        <v>100</v>
      </c>
    </row>
  </sheetData>
  <pageMargins left="0.7" right="0.7" top="0.75" bottom="0.75" header="0.3" footer="0.3"/>
  <pageSetup paperSize="9" scale="39" fitToWidth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>
      <selection activeCell="S24" sqref="S24"/>
    </sheetView>
  </sheetViews>
  <sheetFormatPr defaultColWidth="8.81640625" defaultRowHeight="14" x14ac:dyDescent="0.3"/>
  <cols>
    <col min="1" max="16384" width="8.81640625" style="6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5082-8C74-4705-99A7-42DE3339EFB6}">
  <sheetPr>
    <pageSetUpPr fitToPage="1"/>
  </sheetPr>
  <dimension ref="A1:X1000"/>
  <sheetViews>
    <sheetView topLeftCell="C1" workbookViewId="0">
      <selection activeCell="V17" sqref="V17"/>
    </sheetView>
  </sheetViews>
  <sheetFormatPr defaultColWidth="14" defaultRowHeight="15" customHeight="1" x14ac:dyDescent="0.3"/>
  <cols>
    <col min="1" max="1" width="8.453125" style="19" customWidth="1"/>
    <col min="2" max="6" width="3.1796875" style="19" customWidth="1"/>
    <col min="7" max="7" width="11.81640625" style="19" customWidth="1"/>
    <col min="8" max="8" width="6.81640625" style="19" customWidth="1"/>
    <col min="9" max="9" width="7.81640625" style="19" customWidth="1"/>
    <col min="10" max="10" width="9.81640625" style="19" customWidth="1"/>
    <col min="11" max="11" width="4.1796875" style="19" customWidth="1"/>
    <col min="12" max="21" width="3.1796875" style="19" customWidth="1"/>
    <col min="22" max="22" width="58.81640625" style="19" customWidth="1"/>
    <col min="23" max="23" width="20.54296875" style="19" customWidth="1"/>
    <col min="24" max="24" width="23.1796875" style="19" customWidth="1"/>
    <col min="25" max="27" width="8.453125" style="19" customWidth="1"/>
    <col min="28" max="16384" width="14" style="19"/>
  </cols>
  <sheetData>
    <row r="1" spans="1:24" ht="31.5" customHeight="1" x14ac:dyDescent="0.55000000000000004">
      <c r="A1" s="18" t="s">
        <v>0</v>
      </c>
    </row>
    <row r="2" spans="1:24" ht="130.5" customHeight="1" x14ac:dyDescent="0.35">
      <c r="A2" s="20" t="s">
        <v>1</v>
      </c>
      <c r="B2" s="20" t="s">
        <v>24</v>
      </c>
      <c r="C2" s="20" t="s">
        <v>2</v>
      </c>
      <c r="D2" s="20" t="s">
        <v>16</v>
      </c>
      <c r="E2" s="20" t="s">
        <v>4</v>
      </c>
      <c r="F2" s="20" t="s">
        <v>6</v>
      </c>
      <c r="G2" s="21" t="s">
        <v>52</v>
      </c>
      <c r="H2" s="20" t="s">
        <v>8</v>
      </c>
      <c r="I2" s="20" t="s">
        <v>7</v>
      </c>
      <c r="J2" s="21" t="s">
        <v>116</v>
      </c>
      <c r="K2" s="20">
        <v>2020</v>
      </c>
      <c r="L2" s="20">
        <v>2021</v>
      </c>
      <c r="M2" s="20">
        <v>2022</v>
      </c>
      <c r="N2" s="20">
        <v>2023</v>
      </c>
      <c r="O2" s="20">
        <v>2024</v>
      </c>
      <c r="P2" s="20">
        <v>2025</v>
      </c>
      <c r="Q2" s="20">
        <v>2026</v>
      </c>
      <c r="R2" s="20">
        <v>2027</v>
      </c>
      <c r="S2" s="20">
        <v>2028</v>
      </c>
      <c r="T2" s="20">
        <v>2029</v>
      </c>
      <c r="U2" s="20">
        <v>2030</v>
      </c>
      <c r="V2" s="22" t="s">
        <v>54</v>
      </c>
      <c r="W2" s="31" t="s">
        <v>62</v>
      </c>
      <c r="X2" s="44" t="s">
        <v>99</v>
      </c>
    </row>
    <row r="3" spans="1:24" ht="14.25" customHeight="1" x14ac:dyDescent="0.35">
      <c r="A3" s="23">
        <v>1</v>
      </c>
      <c r="B3" s="24" t="s">
        <v>3</v>
      </c>
      <c r="C3" s="24" t="s">
        <v>3</v>
      </c>
      <c r="D3" s="24" t="s">
        <v>3</v>
      </c>
      <c r="E3" s="24">
        <v>5</v>
      </c>
      <c r="F3" s="24">
        <v>5</v>
      </c>
      <c r="G3" s="24"/>
      <c r="H3" s="24">
        <v>2018</v>
      </c>
      <c r="I3" s="25">
        <v>2018</v>
      </c>
      <c r="J3" s="24"/>
      <c r="K3" s="26"/>
      <c r="L3" s="26" t="s">
        <v>63</v>
      </c>
      <c r="M3" s="26" t="s">
        <v>63</v>
      </c>
      <c r="N3" s="24" t="s">
        <v>9</v>
      </c>
      <c r="O3" s="24"/>
      <c r="P3" s="24" t="s">
        <v>34</v>
      </c>
      <c r="Q3" s="24"/>
      <c r="R3" s="24"/>
      <c r="S3" s="24" t="s">
        <v>9</v>
      </c>
      <c r="T3" s="24"/>
      <c r="U3" s="24" t="s">
        <v>34</v>
      </c>
      <c r="V3" s="26" t="s">
        <v>56</v>
      </c>
      <c r="W3" s="26" t="s">
        <v>39</v>
      </c>
      <c r="X3" s="24"/>
    </row>
    <row r="4" spans="1:24" ht="14.25" customHeight="1" x14ac:dyDescent="0.35">
      <c r="A4" s="23">
        <v>2</v>
      </c>
      <c r="B4" s="24" t="s">
        <v>3</v>
      </c>
      <c r="C4" s="24" t="s">
        <v>3</v>
      </c>
      <c r="D4" s="24" t="s">
        <v>3</v>
      </c>
      <c r="E4" s="24">
        <v>5</v>
      </c>
      <c r="F4" s="24">
        <v>5</v>
      </c>
      <c r="G4" s="24"/>
      <c r="H4" s="24">
        <v>2018</v>
      </c>
      <c r="I4" s="24">
        <v>2020</v>
      </c>
      <c r="J4" s="24"/>
      <c r="K4" s="26" t="s">
        <v>9</v>
      </c>
      <c r="L4" s="26" t="s">
        <v>63</v>
      </c>
      <c r="M4" s="26" t="s">
        <v>115</v>
      </c>
      <c r="N4" s="24" t="s">
        <v>9</v>
      </c>
      <c r="O4" s="24"/>
      <c r="P4" s="24" t="s">
        <v>34</v>
      </c>
      <c r="Q4" s="24"/>
      <c r="R4" s="24"/>
      <c r="S4" s="24" t="s">
        <v>9</v>
      </c>
      <c r="T4" s="24"/>
      <c r="U4" s="24" t="s">
        <v>34</v>
      </c>
      <c r="V4" s="26" t="s">
        <v>118</v>
      </c>
      <c r="W4" s="26"/>
      <c r="X4" s="26">
        <v>80000</v>
      </c>
    </row>
    <row r="5" spans="1:24" ht="14.25" customHeight="1" x14ac:dyDescent="0.35">
      <c r="A5" s="23">
        <v>3</v>
      </c>
      <c r="B5" s="24" t="s">
        <v>3</v>
      </c>
      <c r="C5" s="24" t="s">
        <v>3</v>
      </c>
      <c r="D5" s="24" t="s">
        <v>3</v>
      </c>
      <c r="E5" s="24">
        <v>5</v>
      </c>
      <c r="F5" s="24">
        <v>5</v>
      </c>
      <c r="G5" s="24"/>
      <c r="H5" s="24"/>
      <c r="I5" s="24"/>
      <c r="J5" s="24"/>
      <c r="K5" s="26" t="s">
        <v>9</v>
      </c>
      <c r="L5" s="26" t="s">
        <v>34</v>
      </c>
      <c r="M5" s="24"/>
      <c r="N5" s="24" t="s">
        <v>9</v>
      </c>
      <c r="O5" s="24"/>
      <c r="P5" s="24" t="s">
        <v>34</v>
      </c>
      <c r="Q5" s="24"/>
      <c r="R5" s="24"/>
      <c r="S5" s="24" t="s">
        <v>9</v>
      </c>
      <c r="T5" s="24"/>
      <c r="U5" s="24" t="s">
        <v>34</v>
      </c>
      <c r="V5" s="26" t="s">
        <v>57</v>
      </c>
      <c r="W5" s="26" t="s">
        <v>39</v>
      </c>
      <c r="X5" s="26"/>
    </row>
    <row r="6" spans="1:24" ht="14.25" customHeight="1" x14ac:dyDescent="0.35">
      <c r="A6" s="23">
        <v>4</v>
      </c>
      <c r="B6" s="24" t="s">
        <v>3</v>
      </c>
      <c r="C6" s="24" t="s">
        <v>3</v>
      </c>
      <c r="D6" s="24" t="s">
        <v>3</v>
      </c>
      <c r="E6" s="24">
        <v>10</v>
      </c>
      <c r="F6" s="24">
        <v>10</v>
      </c>
      <c r="G6" s="24"/>
      <c r="H6" s="24"/>
      <c r="I6" s="24"/>
      <c r="J6" s="24"/>
      <c r="K6" s="26" t="s">
        <v>34</v>
      </c>
      <c r="L6" s="26" t="s">
        <v>63</v>
      </c>
      <c r="M6" s="26" t="s">
        <v>9</v>
      </c>
      <c r="N6" s="24"/>
      <c r="O6" s="24"/>
      <c r="P6" s="24"/>
      <c r="Q6" s="24"/>
      <c r="R6" s="24"/>
      <c r="S6" s="24" t="s">
        <v>9</v>
      </c>
      <c r="T6" s="24"/>
      <c r="U6" s="24" t="s">
        <v>34</v>
      </c>
      <c r="V6" s="26" t="s">
        <v>117</v>
      </c>
      <c r="W6" s="26"/>
      <c r="X6" s="26"/>
    </row>
    <row r="7" spans="1:24" ht="50.25" customHeight="1" x14ac:dyDescent="0.35">
      <c r="A7" s="23">
        <v>5</v>
      </c>
      <c r="B7" s="24" t="s">
        <v>3</v>
      </c>
      <c r="C7" s="24" t="s">
        <v>3</v>
      </c>
      <c r="D7" s="24" t="s">
        <v>3</v>
      </c>
      <c r="E7" s="24">
        <v>10</v>
      </c>
      <c r="F7" s="24">
        <v>10</v>
      </c>
      <c r="G7" s="24"/>
      <c r="H7" s="24">
        <v>2020</v>
      </c>
      <c r="I7" s="26" t="s">
        <v>55</v>
      </c>
      <c r="J7" s="24"/>
      <c r="K7" s="26" t="s">
        <v>9</v>
      </c>
      <c r="L7" s="26" t="s">
        <v>34</v>
      </c>
      <c r="M7" s="24"/>
      <c r="N7" s="24"/>
      <c r="O7" s="24"/>
      <c r="P7" s="24"/>
      <c r="Q7" s="24"/>
      <c r="R7" s="24"/>
      <c r="S7" s="24"/>
      <c r="T7" s="24"/>
      <c r="U7" s="24"/>
      <c r="V7" s="27"/>
      <c r="W7" s="27"/>
      <c r="X7" s="27"/>
    </row>
    <row r="8" spans="1:24" ht="14.25" customHeight="1" x14ac:dyDescent="0.35">
      <c r="A8" s="28">
        <v>6</v>
      </c>
      <c r="B8" s="24" t="s">
        <v>3</v>
      </c>
      <c r="C8" s="24" t="s">
        <v>3</v>
      </c>
      <c r="D8" s="24" t="s">
        <v>3</v>
      </c>
      <c r="E8" s="24" t="s">
        <v>53</v>
      </c>
      <c r="F8" s="24">
        <v>10</v>
      </c>
      <c r="G8" s="24"/>
      <c r="H8" s="24">
        <v>2020</v>
      </c>
      <c r="I8" s="24">
        <v>2020</v>
      </c>
      <c r="J8" s="24"/>
      <c r="K8" s="26" t="s">
        <v>10</v>
      </c>
      <c r="L8" s="26"/>
      <c r="M8" s="24"/>
      <c r="N8" s="24"/>
      <c r="O8" s="24"/>
      <c r="P8" s="24"/>
      <c r="Q8" s="24"/>
      <c r="R8" s="24"/>
      <c r="S8" s="24"/>
      <c r="T8" s="24"/>
      <c r="U8" s="24"/>
      <c r="V8" s="26"/>
      <c r="W8" s="26"/>
      <c r="X8" s="26"/>
    </row>
    <row r="9" spans="1:24" ht="14.25" customHeight="1" x14ac:dyDescent="0.35">
      <c r="A9" s="28">
        <v>7</v>
      </c>
      <c r="B9" s="24" t="s">
        <v>3</v>
      </c>
      <c r="C9" s="24" t="s">
        <v>3</v>
      </c>
      <c r="D9" s="24" t="s">
        <v>3</v>
      </c>
      <c r="E9" s="24" t="s">
        <v>53</v>
      </c>
      <c r="F9" s="24">
        <v>10</v>
      </c>
      <c r="G9" s="24"/>
      <c r="H9" s="24">
        <v>2020</v>
      </c>
      <c r="I9" s="24">
        <v>2020</v>
      </c>
      <c r="J9" s="24"/>
      <c r="K9" s="26" t="s">
        <v>10</v>
      </c>
      <c r="L9" s="26"/>
      <c r="M9" s="24"/>
      <c r="N9" s="24"/>
      <c r="O9" s="24"/>
      <c r="P9" s="24"/>
      <c r="Q9" s="24"/>
      <c r="R9" s="24"/>
      <c r="S9" s="24"/>
      <c r="T9" s="24"/>
      <c r="U9" s="24"/>
      <c r="V9" s="26"/>
      <c r="W9" s="26"/>
      <c r="X9" s="26"/>
    </row>
    <row r="10" spans="1:24" ht="14.25" customHeight="1" x14ac:dyDescent="0.35">
      <c r="A10" s="28">
        <v>8</v>
      </c>
      <c r="B10" s="24" t="s">
        <v>3</v>
      </c>
      <c r="C10" s="24" t="s">
        <v>3</v>
      </c>
      <c r="D10" s="24" t="s">
        <v>3</v>
      </c>
      <c r="E10" s="24" t="s">
        <v>53</v>
      </c>
      <c r="F10" s="24">
        <v>10</v>
      </c>
      <c r="G10" s="24"/>
      <c r="H10" s="24">
        <v>2018</v>
      </c>
      <c r="I10" s="24"/>
      <c r="J10" s="24"/>
      <c r="K10" s="26"/>
      <c r="L10" s="26"/>
      <c r="M10" s="26" t="s">
        <v>34</v>
      </c>
      <c r="N10" s="24"/>
      <c r="O10" s="24"/>
      <c r="P10" s="24"/>
      <c r="Q10" s="24"/>
      <c r="R10" s="24"/>
      <c r="S10" s="24"/>
      <c r="T10" s="24"/>
      <c r="U10" s="24"/>
      <c r="V10" s="26" t="s">
        <v>60</v>
      </c>
      <c r="W10" s="26" t="s">
        <v>39</v>
      </c>
      <c r="X10" s="26"/>
    </row>
    <row r="11" spans="1:24" ht="14.25" customHeight="1" x14ac:dyDescent="0.35">
      <c r="A11" s="28">
        <v>9</v>
      </c>
      <c r="B11" s="29" t="s">
        <v>39</v>
      </c>
      <c r="C11" s="24"/>
      <c r="D11" s="24"/>
      <c r="E11" s="24" t="s">
        <v>53</v>
      </c>
      <c r="F11" s="24">
        <v>10</v>
      </c>
      <c r="G11" s="24"/>
      <c r="H11" s="24"/>
      <c r="I11" s="24"/>
      <c r="J11" s="24"/>
      <c r="K11" s="26"/>
      <c r="L11" s="26"/>
      <c r="M11" s="24"/>
      <c r="N11" s="24"/>
      <c r="O11" s="24"/>
      <c r="P11" s="24"/>
      <c r="Q11" s="24"/>
      <c r="R11" s="24"/>
      <c r="S11" s="24"/>
      <c r="T11" s="24"/>
      <c r="U11" s="24"/>
      <c r="V11" s="26"/>
      <c r="W11" s="26"/>
      <c r="X11" s="26"/>
    </row>
    <row r="12" spans="1:24" ht="14.25" customHeight="1" x14ac:dyDescent="0.35">
      <c r="A12" s="28">
        <v>10</v>
      </c>
      <c r="B12" s="24" t="s">
        <v>3</v>
      </c>
      <c r="C12" s="29" t="s">
        <v>3</v>
      </c>
      <c r="D12" s="24"/>
      <c r="E12" s="24" t="s">
        <v>53</v>
      </c>
      <c r="F12" s="24">
        <v>10</v>
      </c>
      <c r="G12" s="24"/>
      <c r="H12" s="24"/>
      <c r="I12" s="24"/>
      <c r="J12" s="24"/>
      <c r="K12" s="26" t="s">
        <v>9</v>
      </c>
      <c r="L12" s="26" t="s">
        <v>34</v>
      </c>
      <c r="M12" s="26" t="s">
        <v>9</v>
      </c>
      <c r="N12" s="24"/>
      <c r="O12" s="24"/>
      <c r="P12" s="24"/>
      <c r="Q12" s="24"/>
      <c r="R12" s="24"/>
      <c r="S12" s="24"/>
      <c r="T12" s="24"/>
      <c r="U12" s="24"/>
      <c r="V12" s="26" t="s">
        <v>59</v>
      </c>
      <c r="W12" s="26" t="s">
        <v>39</v>
      </c>
      <c r="X12" s="26"/>
    </row>
    <row r="13" spans="1:24" ht="14.25" customHeight="1" x14ac:dyDescent="0.35">
      <c r="A13" s="28">
        <v>11</v>
      </c>
      <c r="B13" s="24"/>
      <c r="C13" s="24"/>
      <c r="D13" s="24"/>
      <c r="E13" s="24" t="s">
        <v>53</v>
      </c>
      <c r="F13" s="24">
        <v>10</v>
      </c>
      <c r="G13" s="24"/>
      <c r="H13" s="24"/>
      <c r="I13" s="24"/>
      <c r="J13" s="24"/>
      <c r="K13" s="26"/>
      <c r="L13" s="26"/>
      <c r="M13" s="24"/>
      <c r="N13" s="24"/>
      <c r="O13" s="24"/>
      <c r="P13" s="24"/>
      <c r="Q13" s="24"/>
      <c r="R13" s="24"/>
      <c r="S13" s="24"/>
      <c r="T13" s="24"/>
      <c r="U13" s="24"/>
      <c r="V13" s="26"/>
      <c r="W13" s="26"/>
      <c r="X13" s="26"/>
    </row>
    <row r="14" spans="1:24" ht="14.25" customHeight="1" x14ac:dyDescent="0.35">
      <c r="A14" s="28">
        <v>12</v>
      </c>
      <c r="B14" s="24" t="s">
        <v>3</v>
      </c>
      <c r="C14" s="24" t="s">
        <v>3</v>
      </c>
      <c r="D14" s="24" t="s">
        <v>3</v>
      </c>
      <c r="E14" s="24" t="s">
        <v>53</v>
      </c>
      <c r="F14" s="24">
        <v>10</v>
      </c>
      <c r="G14" s="24"/>
      <c r="H14" s="24"/>
      <c r="I14" s="24"/>
      <c r="J14" s="24"/>
      <c r="K14" s="24"/>
      <c r="L14" s="24" t="s">
        <v>34</v>
      </c>
      <c r="M14" s="24"/>
      <c r="N14" s="24"/>
      <c r="O14" s="24"/>
      <c r="P14" s="24"/>
      <c r="Q14" s="24"/>
      <c r="R14" s="24"/>
      <c r="S14" s="24"/>
      <c r="T14" s="24"/>
      <c r="U14" s="24"/>
      <c r="V14" s="26" t="s">
        <v>58</v>
      </c>
      <c r="W14" s="26" t="s">
        <v>39</v>
      </c>
      <c r="X14" s="24"/>
    </row>
    <row r="15" spans="1:24" ht="14.25" customHeight="1" x14ac:dyDescent="0.35">
      <c r="A15" s="28">
        <v>13</v>
      </c>
      <c r="B15" s="29" t="s">
        <v>3</v>
      </c>
      <c r="C15" s="29" t="s">
        <v>3</v>
      </c>
      <c r="D15" s="29" t="s">
        <v>3</v>
      </c>
      <c r="E15" s="24" t="s">
        <v>53</v>
      </c>
      <c r="F15" s="24">
        <v>10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4.25" customHeight="1" x14ac:dyDescent="0.3"/>
    <row r="17" spans="1:1" ht="14.25" customHeight="1" x14ac:dyDescent="0.35">
      <c r="A17" s="30" t="s">
        <v>21</v>
      </c>
    </row>
    <row r="18" spans="1:1" ht="14.25" customHeight="1" x14ac:dyDescent="0.35">
      <c r="A18" s="30" t="s">
        <v>22</v>
      </c>
    </row>
    <row r="19" spans="1:1" ht="14.25" customHeight="1" x14ac:dyDescent="0.3"/>
    <row r="20" spans="1:1" ht="14.25" customHeight="1" x14ac:dyDescent="0.3"/>
    <row r="21" spans="1:1" ht="14.25" customHeight="1" x14ac:dyDescent="0.3"/>
    <row r="22" spans="1:1" ht="14.25" customHeight="1" x14ac:dyDescent="0.3"/>
    <row r="23" spans="1:1" ht="14.25" customHeight="1" x14ac:dyDescent="0.3"/>
    <row r="24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29" spans="1:1" ht="14.25" customHeight="1" x14ac:dyDescent="0.3"/>
    <row r="30" spans="1:1" ht="14.2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0866141732283472" right="0.70866141732283472" top="0.74803149606299213" bottom="0.74803149606299213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workbookViewId="0">
      <selection activeCell="V7" sqref="V7"/>
    </sheetView>
  </sheetViews>
  <sheetFormatPr defaultColWidth="14" defaultRowHeight="15" customHeight="1" x14ac:dyDescent="0.3"/>
  <cols>
    <col min="1" max="1" width="8.453125" style="6" customWidth="1"/>
    <col min="2" max="6" width="3.1796875" style="6" customWidth="1"/>
    <col min="7" max="7" width="11.81640625" style="6" customWidth="1"/>
    <col min="8" max="8" width="6.81640625" style="6" customWidth="1"/>
    <col min="9" max="9" width="7.81640625" style="6" customWidth="1"/>
    <col min="10" max="10" width="9.81640625" style="6" customWidth="1"/>
    <col min="11" max="11" width="4.1796875" style="6" customWidth="1"/>
    <col min="12" max="21" width="3.1796875" style="6" customWidth="1"/>
    <col min="22" max="22" width="58.81640625" style="6" customWidth="1"/>
    <col min="23" max="26" width="8.453125" style="6" customWidth="1"/>
    <col min="27" max="16384" width="14" style="6"/>
  </cols>
  <sheetData>
    <row r="1" spans="1:23" ht="31.5" customHeight="1" x14ac:dyDescent="0.55000000000000004">
      <c r="A1" s="5" t="s">
        <v>0</v>
      </c>
    </row>
    <row r="2" spans="1:23" ht="130.5" customHeight="1" x14ac:dyDescent="0.35">
      <c r="A2" s="7" t="s">
        <v>1</v>
      </c>
      <c r="B2" s="7" t="s">
        <v>24</v>
      </c>
      <c r="C2" s="7" t="s">
        <v>2</v>
      </c>
      <c r="D2" s="7" t="s">
        <v>16</v>
      </c>
      <c r="E2" s="7" t="s">
        <v>4</v>
      </c>
      <c r="F2" s="7" t="s">
        <v>6</v>
      </c>
      <c r="G2" s="7" t="s">
        <v>5</v>
      </c>
      <c r="H2" s="7" t="s">
        <v>8</v>
      </c>
      <c r="I2" s="7" t="s">
        <v>7</v>
      </c>
      <c r="J2" s="7" t="s">
        <v>13</v>
      </c>
      <c r="K2" s="7">
        <v>2020</v>
      </c>
      <c r="L2" s="7">
        <v>2021</v>
      </c>
      <c r="M2" s="7">
        <v>2022</v>
      </c>
      <c r="N2" s="7">
        <v>2023</v>
      </c>
      <c r="O2" s="7">
        <v>2024</v>
      </c>
      <c r="P2" s="7">
        <v>2025</v>
      </c>
      <c r="Q2" s="7">
        <v>2026</v>
      </c>
      <c r="R2" s="7">
        <v>2027</v>
      </c>
      <c r="S2" s="7">
        <v>2028</v>
      </c>
      <c r="T2" s="7">
        <v>2029</v>
      </c>
      <c r="U2" s="7">
        <v>2030</v>
      </c>
      <c r="V2" s="8" t="s">
        <v>12</v>
      </c>
    </row>
    <row r="3" spans="1:23" ht="14.25" customHeight="1" x14ac:dyDescent="0.35">
      <c r="A3" s="9">
        <v>1</v>
      </c>
      <c r="B3" s="10" t="s">
        <v>3</v>
      </c>
      <c r="C3" s="10" t="s">
        <v>3</v>
      </c>
      <c r="D3" s="10" t="s">
        <v>3</v>
      </c>
      <c r="E3" s="10"/>
      <c r="F3" s="10"/>
      <c r="G3" s="10"/>
      <c r="H3" s="10">
        <v>2018</v>
      </c>
      <c r="I3" s="11">
        <v>2018</v>
      </c>
      <c r="J3" s="10"/>
      <c r="K3" s="16"/>
      <c r="L3" s="16" t="s">
        <v>34</v>
      </c>
      <c r="M3" s="10"/>
      <c r="N3" s="10"/>
      <c r="O3" s="10"/>
      <c r="P3" s="10"/>
      <c r="Q3" s="10"/>
      <c r="R3" s="10"/>
      <c r="S3" s="10"/>
      <c r="T3" s="10"/>
      <c r="U3" s="10"/>
      <c r="V3" s="10" t="s">
        <v>11</v>
      </c>
    </row>
    <row r="4" spans="1:23" ht="14.25" customHeight="1" x14ac:dyDescent="0.35">
      <c r="A4" s="9">
        <v>2</v>
      </c>
      <c r="B4" s="10" t="s">
        <v>3</v>
      </c>
      <c r="C4" s="10" t="s">
        <v>3</v>
      </c>
      <c r="D4" s="10" t="s">
        <v>3</v>
      </c>
      <c r="E4" s="10"/>
      <c r="F4" s="10"/>
      <c r="G4" s="10"/>
      <c r="H4" s="10">
        <v>2018</v>
      </c>
      <c r="I4" s="10">
        <v>2020</v>
      </c>
      <c r="J4" s="10"/>
      <c r="K4" s="16" t="s">
        <v>9</v>
      </c>
      <c r="L4" s="16" t="s">
        <v>34</v>
      </c>
      <c r="M4" s="10"/>
      <c r="N4" s="10"/>
      <c r="O4" s="10"/>
      <c r="P4" s="10"/>
      <c r="Q4" s="10"/>
      <c r="R4" s="10"/>
      <c r="S4" s="10"/>
      <c r="T4" s="10"/>
      <c r="U4" s="10"/>
      <c r="V4" s="12" t="s">
        <v>35</v>
      </c>
    </row>
    <row r="5" spans="1:23" ht="14.25" customHeight="1" x14ac:dyDescent="0.35">
      <c r="A5" s="9">
        <v>3</v>
      </c>
      <c r="B5" s="10" t="s">
        <v>3</v>
      </c>
      <c r="C5" s="10" t="s">
        <v>3</v>
      </c>
      <c r="D5" s="10" t="s">
        <v>3</v>
      </c>
      <c r="E5" s="10"/>
      <c r="F5" s="10"/>
      <c r="G5" s="10"/>
      <c r="H5" s="10"/>
      <c r="I5" s="10"/>
      <c r="J5" s="10"/>
      <c r="K5" s="16" t="s">
        <v>9</v>
      </c>
      <c r="L5" s="16" t="s">
        <v>34</v>
      </c>
      <c r="M5" s="10"/>
      <c r="N5" s="10"/>
      <c r="O5" s="10"/>
      <c r="P5" s="10"/>
      <c r="Q5" s="10"/>
      <c r="R5" s="10"/>
      <c r="S5" s="10"/>
      <c r="T5" s="10"/>
      <c r="U5" s="10"/>
      <c r="V5" s="12" t="s">
        <v>36</v>
      </c>
      <c r="W5" s="13" t="s">
        <v>37</v>
      </c>
    </row>
    <row r="6" spans="1:23" ht="14.25" customHeight="1" x14ac:dyDescent="0.35">
      <c r="A6" s="9">
        <v>4</v>
      </c>
      <c r="B6" s="10" t="s">
        <v>3</v>
      </c>
      <c r="C6" s="10" t="s">
        <v>3</v>
      </c>
      <c r="D6" s="10" t="s">
        <v>3</v>
      </c>
      <c r="E6" s="10"/>
      <c r="F6" s="10"/>
      <c r="G6" s="10"/>
      <c r="H6" s="10"/>
      <c r="I6" s="10"/>
      <c r="J6" s="10"/>
      <c r="K6" s="16" t="s">
        <v>34</v>
      </c>
      <c r="L6" s="16"/>
      <c r="M6" s="10"/>
      <c r="N6" s="10"/>
      <c r="O6" s="10"/>
      <c r="P6" s="10"/>
      <c r="Q6" s="10"/>
      <c r="R6" s="10"/>
      <c r="S6" s="10"/>
      <c r="T6" s="10"/>
      <c r="U6" s="10"/>
      <c r="V6" s="12" t="s">
        <v>46</v>
      </c>
    </row>
    <row r="7" spans="1:23" ht="50.25" customHeight="1" x14ac:dyDescent="0.35">
      <c r="A7" s="9">
        <v>5</v>
      </c>
      <c r="B7" s="10" t="s">
        <v>3</v>
      </c>
      <c r="C7" s="10" t="s">
        <v>3</v>
      </c>
      <c r="D7" s="10" t="s">
        <v>3</v>
      </c>
      <c r="E7" s="10"/>
      <c r="F7" s="10"/>
      <c r="G7" s="10"/>
      <c r="H7" s="10"/>
      <c r="I7" s="10">
        <v>2018</v>
      </c>
      <c r="J7" s="10"/>
      <c r="K7" s="16" t="s">
        <v>9</v>
      </c>
      <c r="L7" s="16"/>
      <c r="M7" s="10"/>
      <c r="N7" s="10"/>
      <c r="O7" s="10"/>
      <c r="P7" s="10"/>
      <c r="Q7" s="10"/>
      <c r="R7" s="10"/>
      <c r="S7" s="10"/>
      <c r="T7" s="10"/>
      <c r="U7" s="10"/>
      <c r="V7" s="14" t="s">
        <v>38</v>
      </c>
      <c r="W7" s="13" t="s">
        <v>37</v>
      </c>
    </row>
    <row r="8" spans="1:23" ht="14.25" customHeight="1" x14ac:dyDescent="0.35">
      <c r="A8" s="15">
        <v>6</v>
      </c>
      <c r="B8" s="10" t="s">
        <v>3</v>
      </c>
      <c r="C8" s="10" t="s">
        <v>3</v>
      </c>
      <c r="D8" s="10" t="s">
        <v>3</v>
      </c>
      <c r="E8" s="10"/>
      <c r="F8" s="10"/>
      <c r="G8" s="10"/>
      <c r="H8" s="10"/>
      <c r="I8" s="10"/>
      <c r="J8" s="10"/>
      <c r="K8" s="16" t="s">
        <v>10</v>
      </c>
      <c r="L8" s="16"/>
      <c r="M8" s="10"/>
      <c r="N8" s="10"/>
      <c r="O8" s="10"/>
      <c r="P8" s="10"/>
      <c r="Q8" s="10"/>
      <c r="R8" s="10"/>
      <c r="S8" s="10"/>
      <c r="T8" s="10"/>
      <c r="U8" s="10"/>
      <c r="V8" s="16" t="s">
        <v>23</v>
      </c>
    </row>
    <row r="9" spans="1:23" ht="14.25" customHeight="1" x14ac:dyDescent="0.35">
      <c r="A9" s="15">
        <v>7</v>
      </c>
      <c r="B9" s="10" t="s">
        <v>3</v>
      </c>
      <c r="C9" s="10" t="s">
        <v>3</v>
      </c>
      <c r="D9" s="10" t="s">
        <v>3</v>
      </c>
      <c r="E9" s="10"/>
      <c r="F9" s="10"/>
      <c r="G9" s="10"/>
      <c r="H9" s="10"/>
      <c r="I9" s="10"/>
      <c r="J9" s="10"/>
      <c r="K9" s="16" t="s">
        <v>10</v>
      </c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3" ht="14.25" customHeight="1" x14ac:dyDescent="0.35">
      <c r="A10" s="15">
        <v>8</v>
      </c>
      <c r="B10" s="10" t="s">
        <v>3</v>
      </c>
      <c r="C10" s="10" t="s">
        <v>3</v>
      </c>
      <c r="D10" s="10" t="s">
        <v>3</v>
      </c>
      <c r="E10" s="10"/>
      <c r="F10" s="10"/>
      <c r="G10" s="10"/>
      <c r="H10" s="10">
        <v>2018</v>
      </c>
      <c r="I10" s="10"/>
      <c r="J10" s="10"/>
      <c r="K10" s="16"/>
      <c r="L10" s="16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11</v>
      </c>
    </row>
    <row r="11" spans="1:23" ht="14.25" customHeight="1" x14ac:dyDescent="0.35">
      <c r="A11" s="15">
        <v>9</v>
      </c>
      <c r="B11" s="12" t="s">
        <v>39</v>
      </c>
      <c r="C11" s="10"/>
      <c r="D11" s="10"/>
      <c r="E11" s="10"/>
      <c r="F11" s="10"/>
      <c r="G11" s="10"/>
      <c r="H11" s="10"/>
      <c r="I11" s="10"/>
      <c r="J11" s="10"/>
      <c r="K11" s="16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3" t="s">
        <v>40</v>
      </c>
    </row>
    <row r="12" spans="1:23" ht="14.25" customHeight="1" x14ac:dyDescent="0.35">
      <c r="A12" s="15">
        <v>10</v>
      </c>
      <c r="B12" s="10" t="s">
        <v>3</v>
      </c>
      <c r="C12" s="12" t="s">
        <v>3</v>
      </c>
      <c r="D12" s="10"/>
      <c r="E12" s="10"/>
      <c r="F12" s="10"/>
      <c r="G12" s="10"/>
      <c r="H12" s="10"/>
      <c r="I12" s="10"/>
      <c r="J12" s="10"/>
      <c r="K12" s="16" t="s">
        <v>9</v>
      </c>
      <c r="L12" s="16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47</v>
      </c>
    </row>
    <row r="13" spans="1:23" ht="14.25" customHeight="1" x14ac:dyDescent="0.35">
      <c r="A13" s="15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6"/>
      <c r="L13" s="16"/>
      <c r="M13" s="10"/>
      <c r="N13" s="10"/>
      <c r="O13" s="10"/>
      <c r="P13" s="10"/>
      <c r="Q13" s="10"/>
      <c r="R13" s="10"/>
      <c r="S13" s="10"/>
      <c r="T13" s="10"/>
      <c r="U13" s="10"/>
      <c r="V13" s="12" t="s">
        <v>41</v>
      </c>
      <c r="W13" s="13" t="s">
        <v>42</v>
      </c>
    </row>
    <row r="14" spans="1:23" ht="14.25" customHeight="1" x14ac:dyDescent="0.35">
      <c r="A14" s="15">
        <v>12</v>
      </c>
      <c r="B14" s="10" t="s">
        <v>3</v>
      </c>
      <c r="C14" s="10" t="s">
        <v>3</v>
      </c>
      <c r="D14" s="10" t="s">
        <v>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 t="s">
        <v>11</v>
      </c>
    </row>
    <row r="15" spans="1:23" ht="14.25" customHeight="1" x14ac:dyDescent="0.35">
      <c r="A15" s="15">
        <v>13</v>
      </c>
      <c r="B15" s="12" t="s">
        <v>3</v>
      </c>
      <c r="C15" s="12" t="s">
        <v>3</v>
      </c>
      <c r="D15" s="12" t="s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4.25" customHeight="1" x14ac:dyDescent="0.3"/>
    <row r="17" spans="1:1" ht="14.25" customHeight="1" x14ac:dyDescent="0.35">
      <c r="A17" s="17" t="s">
        <v>21</v>
      </c>
    </row>
    <row r="18" spans="1:1" ht="14.25" customHeight="1" x14ac:dyDescent="0.35">
      <c r="A18" s="17" t="s">
        <v>22</v>
      </c>
    </row>
    <row r="19" spans="1:1" ht="14.25" customHeight="1" x14ac:dyDescent="0.3"/>
    <row r="20" spans="1:1" ht="14.25" customHeight="1" x14ac:dyDescent="0.3"/>
    <row r="21" spans="1:1" ht="14.25" customHeight="1" x14ac:dyDescent="0.3"/>
    <row r="22" spans="1:1" ht="14.25" customHeight="1" x14ac:dyDescent="0.3"/>
    <row r="23" spans="1:1" ht="14.25" customHeight="1" x14ac:dyDescent="0.3"/>
    <row r="24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29" spans="1:1" ht="14.25" customHeight="1" x14ac:dyDescent="0.3"/>
    <row r="30" spans="1:1" ht="14.2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0866141732283472" right="0.70866141732283472" top="0.74803149606299213" bottom="0.74803149606299213" header="0" footer="0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7061-00BE-4C6E-A9E5-DE046720BAE1}">
  <sheetPr>
    <pageSetUpPr fitToPage="1"/>
  </sheetPr>
  <dimension ref="A1:X1000"/>
  <sheetViews>
    <sheetView workbookViewId="0">
      <selection activeCell="I22" sqref="I22"/>
    </sheetView>
  </sheetViews>
  <sheetFormatPr defaultColWidth="14" defaultRowHeight="15" customHeight="1" x14ac:dyDescent="0.3"/>
  <cols>
    <col min="1" max="1" width="8.453125" style="19" customWidth="1"/>
    <col min="2" max="6" width="3.1796875" style="19" customWidth="1"/>
    <col min="7" max="7" width="11.81640625" style="19" customWidth="1"/>
    <col min="8" max="8" width="6.81640625" style="19" customWidth="1"/>
    <col min="9" max="9" width="7.81640625" style="19" customWidth="1"/>
    <col min="10" max="10" width="9.81640625" style="19" customWidth="1"/>
    <col min="11" max="11" width="4.1796875" style="19" customWidth="1"/>
    <col min="12" max="21" width="3.1796875" style="19" customWidth="1"/>
    <col min="22" max="22" width="58.81640625" style="19" customWidth="1"/>
    <col min="23" max="23" width="20.54296875" style="19" customWidth="1"/>
    <col min="24" max="24" width="23.1796875" style="19" customWidth="1"/>
    <col min="25" max="27" width="8.453125" style="19" customWidth="1"/>
    <col min="28" max="16384" width="14" style="19"/>
  </cols>
  <sheetData>
    <row r="1" spans="1:24" ht="31.5" customHeight="1" x14ac:dyDescent="0.55000000000000004">
      <c r="A1" s="18" t="s">
        <v>0</v>
      </c>
    </row>
    <row r="2" spans="1:24" ht="130.5" customHeight="1" x14ac:dyDescent="0.35">
      <c r="A2" s="20" t="s">
        <v>1</v>
      </c>
      <c r="B2" s="20" t="s">
        <v>24</v>
      </c>
      <c r="C2" s="20" t="s">
        <v>2</v>
      </c>
      <c r="D2" s="20" t="s">
        <v>16</v>
      </c>
      <c r="E2" s="20" t="s">
        <v>4</v>
      </c>
      <c r="F2" s="20" t="s">
        <v>6</v>
      </c>
      <c r="G2" s="21" t="s">
        <v>52</v>
      </c>
      <c r="H2" s="20" t="s">
        <v>8</v>
      </c>
      <c r="I2" s="20" t="s">
        <v>7</v>
      </c>
      <c r="J2" s="20" t="s">
        <v>13</v>
      </c>
      <c r="K2" s="20">
        <v>2020</v>
      </c>
      <c r="L2" s="20">
        <v>2021</v>
      </c>
      <c r="M2" s="20">
        <v>2022</v>
      </c>
      <c r="N2" s="20">
        <v>2023</v>
      </c>
      <c r="O2" s="20">
        <v>2024</v>
      </c>
      <c r="P2" s="20">
        <v>2025</v>
      </c>
      <c r="Q2" s="20">
        <v>2026</v>
      </c>
      <c r="R2" s="20">
        <v>2027</v>
      </c>
      <c r="S2" s="20">
        <v>2028</v>
      </c>
      <c r="T2" s="20">
        <v>2029</v>
      </c>
      <c r="U2" s="20">
        <v>2030</v>
      </c>
      <c r="V2" s="22" t="s">
        <v>54</v>
      </c>
      <c r="W2" s="31" t="s">
        <v>62</v>
      </c>
      <c r="X2" s="44" t="s">
        <v>99</v>
      </c>
    </row>
    <row r="3" spans="1:24" ht="14.25" customHeight="1" x14ac:dyDescent="0.35">
      <c r="A3" s="23">
        <v>1</v>
      </c>
      <c r="B3" s="24" t="s">
        <v>3</v>
      </c>
      <c r="C3" s="24" t="s">
        <v>3</v>
      </c>
      <c r="D3" s="24" t="s">
        <v>3</v>
      </c>
      <c r="E3" s="24">
        <v>5</v>
      </c>
      <c r="F3" s="24">
        <v>5</v>
      </c>
      <c r="G3" s="24"/>
      <c r="H3" s="24">
        <v>2018</v>
      </c>
      <c r="I3" s="25">
        <v>2018</v>
      </c>
      <c r="J3" s="24"/>
      <c r="K3" s="26"/>
      <c r="L3" s="26" t="s">
        <v>63</v>
      </c>
      <c r="M3" s="26" t="s">
        <v>9</v>
      </c>
      <c r="N3" s="24" t="s">
        <v>9</v>
      </c>
      <c r="O3" s="24"/>
      <c r="P3" s="24" t="s">
        <v>34</v>
      </c>
      <c r="Q3" s="24"/>
      <c r="R3" s="24"/>
      <c r="S3" s="24" t="s">
        <v>9</v>
      </c>
      <c r="T3" s="24"/>
      <c r="U3" s="24" t="s">
        <v>34</v>
      </c>
      <c r="V3" s="26" t="s">
        <v>56</v>
      </c>
      <c r="W3" s="26" t="s">
        <v>39</v>
      </c>
      <c r="X3" s="24"/>
    </row>
    <row r="4" spans="1:24" ht="14.25" customHeight="1" x14ac:dyDescent="0.35">
      <c r="A4" s="23">
        <v>2</v>
      </c>
      <c r="B4" s="24" t="s">
        <v>3</v>
      </c>
      <c r="C4" s="24" t="s">
        <v>3</v>
      </c>
      <c r="D4" s="24" t="s">
        <v>3</v>
      </c>
      <c r="E4" s="24">
        <v>5</v>
      </c>
      <c r="F4" s="24">
        <v>5</v>
      </c>
      <c r="G4" s="24"/>
      <c r="H4" s="24">
        <v>2018</v>
      </c>
      <c r="I4" s="24">
        <v>2020</v>
      </c>
      <c r="J4" s="24"/>
      <c r="K4" s="26" t="s">
        <v>9</v>
      </c>
      <c r="L4" s="26" t="s">
        <v>63</v>
      </c>
      <c r="M4" s="26" t="s">
        <v>98</v>
      </c>
      <c r="N4" s="24" t="s">
        <v>9</v>
      </c>
      <c r="O4" s="24"/>
      <c r="P4" s="24" t="s">
        <v>34</v>
      </c>
      <c r="Q4" s="24"/>
      <c r="R4" s="24"/>
      <c r="S4" s="24" t="s">
        <v>9</v>
      </c>
      <c r="T4" s="24"/>
      <c r="U4" s="24" t="s">
        <v>34</v>
      </c>
      <c r="V4" s="26" t="s">
        <v>61</v>
      </c>
      <c r="W4" s="26"/>
      <c r="X4" s="26"/>
    </row>
    <row r="5" spans="1:24" ht="14.25" customHeight="1" x14ac:dyDescent="0.35">
      <c r="A5" s="23">
        <v>3</v>
      </c>
      <c r="B5" s="24" t="s">
        <v>3</v>
      </c>
      <c r="C5" s="24" t="s">
        <v>3</v>
      </c>
      <c r="D5" s="24" t="s">
        <v>3</v>
      </c>
      <c r="E5" s="24">
        <v>5</v>
      </c>
      <c r="F5" s="24">
        <v>5</v>
      </c>
      <c r="G5" s="24"/>
      <c r="H5" s="24"/>
      <c r="I5" s="24"/>
      <c r="J5" s="24"/>
      <c r="K5" s="26" t="s">
        <v>9</v>
      </c>
      <c r="L5" s="26" t="s">
        <v>34</v>
      </c>
      <c r="M5" s="24"/>
      <c r="N5" s="24" t="s">
        <v>9</v>
      </c>
      <c r="O5" s="24"/>
      <c r="P5" s="24" t="s">
        <v>34</v>
      </c>
      <c r="Q5" s="24"/>
      <c r="R5" s="24"/>
      <c r="S5" s="24" t="s">
        <v>9</v>
      </c>
      <c r="T5" s="24"/>
      <c r="U5" s="24" t="s">
        <v>34</v>
      </c>
      <c r="V5" s="26" t="s">
        <v>57</v>
      </c>
      <c r="W5" s="26" t="s">
        <v>39</v>
      </c>
      <c r="X5" s="26"/>
    </row>
    <row r="6" spans="1:24" ht="14.25" customHeight="1" x14ac:dyDescent="0.35">
      <c r="A6" s="23">
        <v>4</v>
      </c>
      <c r="B6" s="24" t="s">
        <v>3</v>
      </c>
      <c r="C6" s="24" t="s">
        <v>3</v>
      </c>
      <c r="D6" s="24" t="s">
        <v>3</v>
      </c>
      <c r="E6" s="24">
        <v>10</v>
      </c>
      <c r="F6" s="24">
        <v>10</v>
      </c>
      <c r="G6" s="24"/>
      <c r="H6" s="24"/>
      <c r="I6" s="24"/>
      <c r="J6" s="24"/>
      <c r="K6" s="26" t="s">
        <v>34</v>
      </c>
      <c r="L6" s="26" t="s">
        <v>63</v>
      </c>
      <c r="M6" s="26" t="s">
        <v>9</v>
      </c>
      <c r="N6" s="24"/>
      <c r="O6" s="24"/>
      <c r="P6" s="24"/>
      <c r="Q6" s="24"/>
      <c r="R6" s="24"/>
      <c r="S6" s="24" t="s">
        <v>9</v>
      </c>
      <c r="T6" s="24"/>
      <c r="U6" s="24" t="s">
        <v>34</v>
      </c>
      <c r="V6" s="26" t="s">
        <v>64</v>
      </c>
      <c r="W6" s="26"/>
      <c r="X6" s="26"/>
    </row>
    <row r="7" spans="1:24" ht="50.25" customHeight="1" x14ac:dyDescent="0.35">
      <c r="A7" s="23">
        <v>5</v>
      </c>
      <c r="B7" s="24" t="s">
        <v>3</v>
      </c>
      <c r="C7" s="24" t="s">
        <v>3</v>
      </c>
      <c r="D7" s="24" t="s">
        <v>3</v>
      </c>
      <c r="E7" s="24">
        <v>10</v>
      </c>
      <c r="F7" s="24">
        <v>10</v>
      </c>
      <c r="G7" s="24"/>
      <c r="H7" s="24">
        <v>2020</v>
      </c>
      <c r="I7" s="26" t="s">
        <v>55</v>
      </c>
      <c r="J7" s="24"/>
      <c r="K7" s="26" t="s">
        <v>9</v>
      </c>
      <c r="L7" s="26" t="s">
        <v>34</v>
      </c>
      <c r="M7" s="24"/>
      <c r="N7" s="24"/>
      <c r="O7" s="24"/>
      <c r="P7" s="24"/>
      <c r="Q7" s="24"/>
      <c r="R7" s="24"/>
      <c r="S7" s="24"/>
      <c r="T7" s="24"/>
      <c r="U7" s="24"/>
      <c r="V7" s="27"/>
      <c r="W7" s="27"/>
      <c r="X7" s="27"/>
    </row>
    <row r="8" spans="1:24" ht="14.25" customHeight="1" x14ac:dyDescent="0.35">
      <c r="A8" s="28">
        <v>6</v>
      </c>
      <c r="B8" s="24" t="s">
        <v>3</v>
      </c>
      <c r="C8" s="24" t="s">
        <v>3</v>
      </c>
      <c r="D8" s="24" t="s">
        <v>3</v>
      </c>
      <c r="E8" s="24" t="s">
        <v>53</v>
      </c>
      <c r="F8" s="24">
        <v>10</v>
      </c>
      <c r="G8" s="24"/>
      <c r="H8" s="24">
        <v>2020</v>
      </c>
      <c r="I8" s="24">
        <v>2020</v>
      </c>
      <c r="J8" s="24"/>
      <c r="K8" s="26" t="s">
        <v>10</v>
      </c>
      <c r="L8" s="26"/>
      <c r="M8" s="24"/>
      <c r="N8" s="24"/>
      <c r="O8" s="24"/>
      <c r="P8" s="24"/>
      <c r="Q8" s="24"/>
      <c r="R8" s="24"/>
      <c r="S8" s="24"/>
      <c r="T8" s="24"/>
      <c r="U8" s="24"/>
      <c r="V8" s="26"/>
      <c r="W8" s="26"/>
      <c r="X8" s="26"/>
    </row>
    <row r="9" spans="1:24" ht="14.25" customHeight="1" x14ac:dyDescent="0.35">
      <c r="A9" s="28">
        <v>7</v>
      </c>
      <c r="B9" s="24" t="s">
        <v>3</v>
      </c>
      <c r="C9" s="24" t="s">
        <v>3</v>
      </c>
      <c r="D9" s="24" t="s">
        <v>3</v>
      </c>
      <c r="E9" s="24" t="s">
        <v>53</v>
      </c>
      <c r="F9" s="24">
        <v>10</v>
      </c>
      <c r="G9" s="24"/>
      <c r="H9" s="24">
        <v>2020</v>
      </c>
      <c r="I9" s="24">
        <v>2020</v>
      </c>
      <c r="J9" s="24"/>
      <c r="K9" s="26" t="s">
        <v>10</v>
      </c>
      <c r="L9" s="26"/>
      <c r="M9" s="24"/>
      <c r="N9" s="24"/>
      <c r="O9" s="24"/>
      <c r="P9" s="24"/>
      <c r="Q9" s="24"/>
      <c r="R9" s="24"/>
      <c r="S9" s="24"/>
      <c r="T9" s="24"/>
      <c r="U9" s="24"/>
      <c r="V9" s="26"/>
      <c r="W9" s="26"/>
      <c r="X9" s="26"/>
    </row>
    <row r="10" spans="1:24" ht="14.25" customHeight="1" x14ac:dyDescent="0.35">
      <c r="A10" s="28">
        <v>8</v>
      </c>
      <c r="B10" s="24" t="s">
        <v>3</v>
      </c>
      <c r="C10" s="24" t="s">
        <v>3</v>
      </c>
      <c r="D10" s="24" t="s">
        <v>3</v>
      </c>
      <c r="E10" s="24" t="s">
        <v>53</v>
      </c>
      <c r="F10" s="24">
        <v>10</v>
      </c>
      <c r="G10" s="24"/>
      <c r="H10" s="24">
        <v>2018</v>
      </c>
      <c r="I10" s="24"/>
      <c r="J10" s="24"/>
      <c r="K10" s="26"/>
      <c r="L10" s="26"/>
      <c r="M10" s="24"/>
      <c r="N10" s="24"/>
      <c r="O10" s="24"/>
      <c r="P10" s="24"/>
      <c r="Q10" s="24"/>
      <c r="R10" s="24"/>
      <c r="S10" s="24"/>
      <c r="T10" s="24"/>
      <c r="U10" s="24"/>
      <c r="V10" s="26" t="s">
        <v>60</v>
      </c>
      <c r="W10" s="26" t="s">
        <v>39</v>
      </c>
      <c r="X10" s="26"/>
    </row>
    <row r="11" spans="1:24" ht="14.25" customHeight="1" x14ac:dyDescent="0.35">
      <c r="A11" s="28">
        <v>9</v>
      </c>
      <c r="B11" s="29" t="s">
        <v>39</v>
      </c>
      <c r="C11" s="24"/>
      <c r="D11" s="24"/>
      <c r="E11" s="24" t="s">
        <v>53</v>
      </c>
      <c r="F11" s="24">
        <v>10</v>
      </c>
      <c r="G11" s="24"/>
      <c r="H11" s="24"/>
      <c r="I11" s="24"/>
      <c r="J11" s="24"/>
      <c r="K11" s="26"/>
      <c r="L11" s="26"/>
      <c r="M11" s="24"/>
      <c r="N11" s="24"/>
      <c r="O11" s="24"/>
      <c r="P11" s="24"/>
      <c r="Q11" s="24"/>
      <c r="R11" s="24"/>
      <c r="S11" s="24"/>
      <c r="T11" s="24"/>
      <c r="U11" s="24"/>
      <c r="V11" s="26"/>
      <c r="W11" s="26"/>
      <c r="X11" s="26"/>
    </row>
    <row r="12" spans="1:24" ht="14.25" customHeight="1" x14ac:dyDescent="0.35">
      <c r="A12" s="28">
        <v>10</v>
      </c>
      <c r="B12" s="24" t="s">
        <v>3</v>
      </c>
      <c r="C12" s="29" t="s">
        <v>3</v>
      </c>
      <c r="D12" s="24"/>
      <c r="E12" s="24" t="s">
        <v>53</v>
      </c>
      <c r="F12" s="24">
        <v>10</v>
      </c>
      <c r="G12" s="24"/>
      <c r="H12" s="24"/>
      <c r="I12" s="24"/>
      <c r="J12" s="24"/>
      <c r="K12" s="26" t="s">
        <v>9</v>
      </c>
      <c r="L12" s="26" t="s">
        <v>34</v>
      </c>
      <c r="M12" s="24"/>
      <c r="N12" s="24"/>
      <c r="O12" s="24"/>
      <c r="P12" s="24"/>
      <c r="Q12" s="24"/>
      <c r="R12" s="24"/>
      <c r="S12" s="24"/>
      <c r="T12" s="24"/>
      <c r="U12" s="24"/>
      <c r="V12" s="26" t="s">
        <v>59</v>
      </c>
      <c r="W12" s="26" t="s">
        <v>39</v>
      </c>
      <c r="X12" s="26"/>
    </row>
    <row r="13" spans="1:24" ht="14.25" customHeight="1" x14ac:dyDescent="0.35">
      <c r="A13" s="28">
        <v>11</v>
      </c>
      <c r="B13" s="24"/>
      <c r="C13" s="24"/>
      <c r="D13" s="24"/>
      <c r="E13" s="24" t="s">
        <v>53</v>
      </c>
      <c r="F13" s="24">
        <v>10</v>
      </c>
      <c r="G13" s="24"/>
      <c r="H13" s="24"/>
      <c r="I13" s="24"/>
      <c r="J13" s="24"/>
      <c r="K13" s="26"/>
      <c r="L13" s="26"/>
      <c r="M13" s="24"/>
      <c r="N13" s="24"/>
      <c r="O13" s="24"/>
      <c r="P13" s="24"/>
      <c r="Q13" s="24"/>
      <c r="R13" s="24"/>
      <c r="S13" s="24"/>
      <c r="T13" s="24"/>
      <c r="U13" s="24"/>
      <c r="V13" s="26"/>
      <c r="W13" s="26"/>
      <c r="X13" s="26"/>
    </row>
    <row r="14" spans="1:24" ht="14.25" customHeight="1" x14ac:dyDescent="0.35">
      <c r="A14" s="28">
        <v>12</v>
      </c>
      <c r="B14" s="24" t="s">
        <v>3</v>
      </c>
      <c r="C14" s="24" t="s">
        <v>3</v>
      </c>
      <c r="D14" s="24" t="s">
        <v>3</v>
      </c>
      <c r="E14" s="24" t="s">
        <v>53</v>
      </c>
      <c r="F14" s="24">
        <v>10</v>
      </c>
      <c r="G14" s="24"/>
      <c r="H14" s="24"/>
      <c r="I14" s="24"/>
      <c r="J14" s="24"/>
      <c r="K14" s="24"/>
      <c r="L14" s="24" t="s">
        <v>34</v>
      </c>
      <c r="M14" s="24"/>
      <c r="N14" s="24"/>
      <c r="O14" s="24"/>
      <c r="P14" s="24"/>
      <c r="Q14" s="24"/>
      <c r="R14" s="24"/>
      <c r="S14" s="24"/>
      <c r="T14" s="24"/>
      <c r="U14" s="24"/>
      <c r="V14" s="26" t="s">
        <v>58</v>
      </c>
      <c r="W14" s="26" t="s">
        <v>39</v>
      </c>
      <c r="X14" s="24"/>
    </row>
    <row r="15" spans="1:24" ht="14.25" customHeight="1" x14ac:dyDescent="0.35">
      <c r="A15" s="28">
        <v>13</v>
      </c>
      <c r="B15" s="29" t="s">
        <v>3</v>
      </c>
      <c r="C15" s="29" t="s">
        <v>3</v>
      </c>
      <c r="D15" s="29" t="s">
        <v>3</v>
      </c>
      <c r="E15" s="24" t="s">
        <v>53</v>
      </c>
      <c r="F15" s="24">
        <v>10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4.25" customHeight="1" x14ac:dyDescent="0.3"/>
    <row r="17" spans="1:1" ht="14.25" customHeight="1" x14ac:dyDescent="0.35">
      <c r="A17" s="30" t="s">
        <v>21</v>
      </c>
    </row>
    <row r="18" spans="1:1" ht="14.25" customHeight="1" x14ac:dyDescent="0.35">
      <c r="A18" s="30" t="s">
        <v>22</v>
      </c>
    </row>
    <row r="19" spans="1:1" ht="14.25" customHeight="1" x14ac:dyDescent="0.3"/>
    <row r="20" spans="1:1" ht="14.25" customHeight="1" x14ac:dyDescent="0.3"/>
    <row r="21" spans="1:1" ht="14.25" customHeight="1" x14ac:dyDescent="0.3"/>
    <row r="22" spans="1:1" ht="14.25" customHeight="1" x14ac:dyDescent="0.3"/>
    <row r="23" spans="1:1" ht="14.25" customHeight="1" x14ac:dyDescent="0.3"/>
    <row r="24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29" spans="1:1" ht="14.25" customHeight="1" x14ac:dyDescent="0.3"/>
    <row r="30" spans="1:1" ht="14.2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0866141732283472" right="0.70866141732283472" top="0.74803149606299213" bottom="0.74803149606299213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Budget 2022</vt:lpstr>
      <vt:lpstr>Vägnät</vt:lpstr>
      <vt:lpstr>Vägplan2022</vt:lpstr>
      <vt:lpstr>arkiv Vägplan2020</vt:lpstr>
      <vt:lpstr>arkiv Vägplan2021</vt:lpstr>
      <vt:lpstr>'Budget 2022'!Utskriftsområde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Hoflund</dc:creator>
  <cp:lastModifiedBy>Mats Hoflund</cp:lastModifiedBy>
  <cp:lastPrinted>2021-12-14T08:37:38Z</cp:lastPrinted>
  <dcterms:created xsi:type="dcterms:W3CDTF">2020-02-08T14:43:22Z</dcterms:created>
  <dcterms:modified xsi:type="dcterms:W3CDTF">2021-12-14T08:39:33Z</dcterms:modified>
</cp:coreProperties>
</file>